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IC\"/>
    </mc:Choice>
  </mc:AlternateContent>
  <bookViews>
    <workbookView xWindow="0" yWindow="0" windowWidth="14370" windowHeight="7530" firstSheet="11" activeTab="15"/>
  </bookViews>
  <sheets>
    <sheet name="Folha1" sheetId="1" r:id="rId1"/>
    <sheet name="Tabuada" sheetId="2" r:id="rId2"/>
    <sheet name="ordenados" sheetId="3" r:id="rId3"/>
    <sheet name="pedidos" sheetId="4" r:id="rId4"/>
    <sheet name="Renault " sheetId="5" r:id="rId5"/>
    <sheet name="Avaliação" sheetId="6" r:id="rId6"/>
    <sheet name="Avaliação 2" sheetId="7" r:id="rId7"/>
    <sheet name="Notas Escolares " sheetId="8" r:id="rId8"/>
    <sheet name="Resultados " sheetId="9" r:id="rId9"/>
    <sheet name="Aplicações Informáticas " sheetId="10" r:id="rId10"/>
    <sheet name="Electrodomésticos" sheetId="11" r:id="rId11"/>
    <sheet name="Toc' aproduzir Ida" sheetId="12" r:id="rId12"/>
    <sheet name="Televisão" sheetId="13" r:id="rId13"/>
    <sheet name="Fichas de revisões" sheetId="15" r:id="rId14"/>
    <sheet name="Ficha de revisão 2" sheetId="16" r:id="rId15"/>
    <sheet name="Revisões _3" sheetId="17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7" l="1"/>
  <c r="A26" i="17"/>
  <c r="B20" i="17"/>
  <c r="H15" i="17"/>
  <c r="H14" i="17"/>
  <c r="H9" i="17"/>
  <c r="H12" i="17"/>
  <c r="H11" i="17"/>
  <c r="H10" i="17"/>
  <c r="H8" i="17"/>
  <c r="G12" i="17"/>
  <c r="G11" i="17"/>
  <c r="G10" i="17"/>
  <c r="G9" i="17"/>
  <c r="G8" i="17"/>
  <c r="F10" i="17"/>
  <c r="F9" i="17"/>
  <c r="F8" i="17"/>
  <c r="F12" i="17"/>
  <c r="F11" i="17"/>
  <c r="C14" i="16"/>
  <c r="C13" i="16"/>
  <c r="C12" i="16"/>
  <c r="B14" i="16"/>
  <c r="B13" i="16"/>
  <c r="B12" i="16"/>
  <c r="F10" i="16" l="1"/>
  <c r="F9" i="16"/>
  <c r="F8" i="16"/>
  <c r="F7" i="16"/>
  <c r="F6" i="16"/>
  <c r="F5" i="16"/>
  <c r="E10" i="16"/>
  <c r="E9" i="16"/>
  <c r="E8" i="16"/>
  <c r="E7" i="16"/>
  <c r="E6" i="16"/>
  <c r="E5" i="16"/>
  <c r="C11" i="16"/>
  <c r="B11" i="16"/>
  <c r="D10" i="16"/>
  <c r="D9" i="16"/>
  <c r="D8" i="16"/>
  <c r="D7" i="16"/>
  <c r="D6" i="16"/>
  <c r="D5" i="16"/>
  <c r="C18" i="15" l="1"/>
  <c r="H23" i="15"/>
  <c r="G23" i="15"/>
  <c r="H22" i="15"/>
  <c r="G22" i="15"/>
  <c r="G20" i="15"/>
  <c r="H21" i="15"/>
  <c r="H20" i="15"/>
  <c r="G21" i="15"/>
  <c r="H18" i="15"/>
  <c r="K13" i="15"/>
  <c r="K16" i="15"/>
  <c r="K15" i="15"/>
  <c r="K14" i="15"/>
  <c r="K11" i="15"/>
  <c r="K12" i="15"/>
  <c r="K10" i="15"/>
  <c r="K9" i="15"/>
  <c r="J16" i="15"/>
  <c r="J15" i="15"/>
  <c r="J14" i="15"/>
  <c r="J13" i="15"/>
  <c r="J12" i="15"/>
  <c r="J11" i="15"/>
  <c r="J10" i="15"/>
  <c r="J9" i="15"/>
  <c r="I16" i="15"/>
  <c r="I15" i="15"/>
  <c r="I14" i="15"/>
  <c r="I13" i="15"/>
  <c r="I12" i="15"/>
  <c r="I11" i="15"/>
  <c r="I10" i="15"/>
  <c r="I9" i="15"/>
  <c r="F13" i="15"/>
  <c r="F14" i="15"/>
  <c r="F15" i="15"/>
  <c r="F16" i="15"/>
  <c r="F12" i="15"/>
  <c r="F11" i="15"/>
  <c r="F10" i="15"/>
  <c r="F9" i="15"/>
  <c r="E4" i="15"/>
  <c r="E16" i="15" l="1"/>
  <c r="E15" i="15"/>
  <c r="E14" i="15"/>
  <c r="E13" i="15"/>
  <c r="E12" i="15"/>
  <c r="E11" i="15"/>
  <c r="E10" i="15"/>
  <c r="E9" i="15"/>
  <c r="G10" i="13" l="1"/>
  <c r="G9" i="13"/>
  <c r="G8" i="13"/>
  <c r="G7" i="13"/>
  <c r="G6" i="13"/>
  <c r="G5" i="13"/>
  <c r="F11" i="13"/>
  <c r="E14" i="13"/>
  <c r="D14" i="13"/>
  <c r="C14" i="13"/>
  <c r="B14" i="13"/>
  <c r="E13" i="13"/>
  <c r="D13" i="13"/>
  <c r="C13" i="13"/>
  <c r="B13" i="13"/>
  <c r="E12" i="13"/>
  <c r="D12" i="13"/>
  <c r="C12" i="13"/>
  <c r="B12" i="13"/>
  <c r="F10" i="13"/>
  <c r="F9" i="13"/>
  <c r="F8" i="13"/>
  <c r="F7" i="13"/>
  <c r="F6" i="13"/>
  <c r="F5" i="13"/>
  <c r="H11" i="12"/>
  <c r="H10" i="12"/>
  <c r="H9" i="12"/>
  <c r="H8" i="12"/>
  <c r="H7" i="12"/>
  <c r="H6" i="12"/>
  <c r="H5" i="12"/>
  <c r="H4" i="12"/>
  <c r="F12" i="10"/>
  <c r="F11" i="10"/>
  <c r="F10" i="10"/>
  <c r="F9" i="10"/>
  <c r="F13" i="12"/>
  <c r="E13" i="12"/>
  <c r="D13" i="12"/>
  <c r="C13" i="12"/>
  <c r="F12" i="12"/>
  <c r="E12" i="12"/>
  <c r="D12" i="12"/>
  <c r="C12" i="12"/>
  <c r="F15" i="12"/>
  <c r="E15" i="12"/>
  <c r="D15" i="12"/>
  <c r="C15" i="12" l="1"/>
  <c r="F14" i="12" l="1"/>
  <c r="E14" i="12"/>
  <c r="D14" i="12"/>
  <c r="C14" i="12"/>
  <c r="G11" i="12"/>
  <c r="G10" i="12"/>
  <c r="G9" i="12"/>
  <c r="G8" i="12"/>
  <c r="G7" i="12"/>
  <c r="G6" i="12"/>
  <c r="G5" i="12"/>
  <c r="G4" i="12"/>
  <c r="D13" i="11" l="1"/>
  <c r="E13" i="11"/>
  <c r="C13" i="11"/>
  <c r="B13" i="11"/>
  <c r="G6" i="11"/>
  <c r="G7" i="11"/>
  <c r="G8" i="11"/>
  <c r="G9" i="11"/>
  <c r="G10" i="11"/>
  <c r="G5" i="11"/>
  <c r="G4" i="11"/>
  <c r="G3" i="11"/>
  <c r="H5" i="11"/>
  <c r="H6" i="11"/>
  <c r="H7" i="11"/>
  <c r="H8" i="11"/>
  <c r="H9" i="11"/>
  <c r="H10" i="11"/>
  <c r="H4" i="11"/>
  <c r="H3" i="11"/>
  <c r="F10" i="11"/>
  <c r="F9" i="11"/>
  <c r="F8" i="11"/>
  <c r="F7" i="11"/>
  <c r="F6" i="11"/>
  <c r="F5" i="11"/>
  <c r="F4" i="11"/>
  <c r="F3" i="11"/>
  <c r="E14" i="11"/>
  <c r="D14" i="11"/>
  <c r="C14" i="11"/>
  <c r="B14" i="11"/>
  <c r="E12" i="11"/>
  <c r="D12" i="11"/>
  <c r="C12" i="11"/>
  <c r="B12" i="11"/>
  <c r="E11" i="11"/>
  <c r="D11" i="11"/>
  <c r="C11" i="11"/>
  <c r="B11" i="11"/>
  <c r="F8" i="10" l="1"/>
  <c r="F7" i="10"/>
  <c r="F6" i="10"/>
  <c r="F5" i="10"/>
  <c r="E9" i="10"/>
  <c r="E10" i="10"/>
  <c r="E11" i="10"/>
  <c r="E12" i="10"/>
  <c r="E8" i="10"/>
  <c r="E6" i="10"/>
  <c r="E7" i="10"/>
  <c r="E5" i="10"/>
  <c r="E14" i="9" l="1"/>
  <c r="E13" i="9"/>
  <c r="E12" i="9"/>
  <c r="F7" i="9"/>
  <c r="F8" i="9"/>
  <c r="F9" i="9"/>
  <c r="F10" i="9"/>
  <c r="F11" i="9"/>
  <c r="F6" i="9"/>
  <c r="F5" i="9"/>
  <c r="F4" i="9"/>
  <c r="D7" i="9"/>
  <c r="D8" i="9"/>
  <c r="D9" i="9"/>
  <c r="D10" i="9"/>
  <c r="D11" i="9"/>
  <c r="D6" i="9"/>
  <c r="D5" i="9"/>
  <c r="D4" i="9"/>
  <c r="H11" i="8"/>
  <c r="H10" i="8"/>
  <c r="H9" i="8"/>
  <c r="H8" i="8"/>
  <c r="H7" i="8"/>
  <c r="H6" i="8"/>
  <c r="H5" i="8"/>
  <c r="H4" i="8"/>
  <c r="F11" i="8"/>
  <c r="F10" i="8"/>
  <c r="F9" i="8"/>
  <c r="F8" i="8"/>
  <c r="F7" i="8"/>
  <c r="F6" i="8"/>
  <c r="F5" i="8"/>
  <c r="F4" i="8"/>
  <c r="E8" i="8"/>
  <c r="E9" i="8"/>
  <c r="E10" i="8"/>
  <c r="E11" i="8"/>
  <c r="E7" i="8"/>
  <c r="E6" i="8"/>
  <c r="E5" i="8"/>
  <c r="E4" i="8"/>
  <c r="H9" i="6" l="1"/>
  <c r="H8" i="6"/>
  <c r="H7" i="6"/>
  <c r="H6" i="6"/>
  <c r="H5" i="6"/>
  <c r="E13" i="5"/>
  <c r="E12" i="5"/>
  <c r="E11" i="5"/>
  <c r="C8" i="5"/>
  <c r="F12" i="4"/>
  <c r="H10" i="4"/>
  <c r="H9" i="4"/>
  <c r="H8" i="4"/>
  <c r="H7" i="4"/>
  <c r="H6" i="4"/>
  <c r="H5" i="4"/>
  <c r="G10" i="4"/>
  <c r="G9" i="4"/>
  <c r="G8" i="4"/>
  <c r="G7" i="4"/>
  <c r="G6" i="4"/>
  <c r="G5" i="4"/>
  <c r="F10" i="4"/>
  <c r="F9" i="4"/>
  <c r="F8" i="4"/>
  <c r="F7" i="4"/>
  <c r="F6" i="4"/>
  <c r="F5" i="4"/>
  <c r="F15" i="3"/>
  <c r="F14" i="3"/>
  <c r="F13" i="3"/>
  <c r="F12" i="3"/>
  <c r="F11" i="3"/>
  <c r="F10" i="3"/>
  <c r="F9" i="3"/>
  <c r="F8" i="3"/>
  <c r="F7" i="3"/>
  <c r="F6" i="3"/>
  <c r="F5" i="3"/>
  <c r="F4" i="3"/>
  <c r="E15" i="3"/>
  <c r="E14" i="3"/>
  <c r="E13" i="3"/>
  <c r="E12" i="3"/>
  <c r="D15" i="3"/>
  <c r="D14" i="3"/>
  <c r="D13" i="3"/>
  <c r="D12" i="3"/>
  <c r="C15" i="3"/>
  <c r="C14" i="3"/>
  <c r="C13" i="3"/>
  <c r="C12" i="3"/>
  <c r="J12" i="2" l="1"/>
  <c r="J11" i="2"/>
  <c r="J10" i="2"/>
  <c r="J9" i="2"/>
  <c r="J8" i="2"/>
  <c r="J7" i="2"/>
  <c r="J6" i="2"/>
  <c r="J5" i="2"/>
  <c r="J4" i="2"/>
  <c r="J3" i="2"/>
  <c r="H12" i="2"/>
  <c r="H11" i="2"/>
  <c r="H10" i="2"/>
  <c r="H9" i="2"/>
  <c r="H8" i="2"/>
  <c r="H7" i="2"/>
  <c r="H6" i="2"/>
  <c r="H5" i="2"/>
  <c r="H4" i="2"/>
  <c r="H3" i="2"/>
  <c r="E12" i="2"/>
  <c r="E11" i="2"/>
  <c r="E10" i="2"/>
  <c r="E9" i="2"/>
  <c r="E8" i="2"/>
  <c r="E7" i="2"/>
  <c r="E6" i="2"/>
  <c r="E5" i="2"/>
  <c r="E4" i="2"/>
  <c r="E3" i="2"/>
  <c r="G11" i="2"/>
  <c r="G10" i="2"/>
  <c r="G9" i="2"/>
  <c r="G8" i="2"/>
  <c r="G7" i="2"/>
  <c r="G6" i="2"/>
  <c r="G5" i="2"/>
  <c r="I12" i="2"/>
  <c r="I11" i="2"/>
  <c r="I10" i="2"/>
  <c r="I9" i="2"/>
  <c r="I8" i="2"/>
  <c r="I7" i="2"/>
  <c r="I6" i="2"/>
  <c r="I5" i="2"/>
  <c r="I4" i="2"/>
  <c r="I3" i="2"/>
  <c r="G3" i="2"/>
  <c r="F12" i="2"/>
  <c r="F11" i="2"/>
  <c r="F10" i="2"/>
  <c r="F9" i="2"/>
  <c r="F7" i="2"/>
  <c r="F6" i="2"/>
  <c r="F5" i="2"/>
  <c r="F4" i="2"/>
  <c r="F3" i="2"/>
  <c r="D12" i="2"/>
  <c r="D11" i="2"/>
  <c r="D10" i="2"/>
  <c r="D9" i="2"/>
  <c r="D8" i="2"/>
  <c r="D7" i="2"/>
  <c r="D6" i="2"/>
  <c r="D5" i="2"/>
  <c r="D4" i="2"/>
  <c r="D3" i="2"/>
  <c r="F4" i="16"/>
  <c r="E4" i="16"/>
  <c r="F11" i="16"/>
  <c r="D4" i="16"/>
  <c r="D11" i="16"/>
  <c r="E11" i="16"/>
</calcChain>
</file>

<file path=xl/comments1.xml><?xml version="1.0" encoding="utf-8"?>
<comments xmlns="http://schemas.openxmlformats.org/spreadsheetml/2006/main">
  <authors>
    <author>Aluno Generico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Contar.se; contar.valor; valor; media; SE; soma; minimo;…
</t>
        </r>
      </text>
    </comment>
  </commentList>
</comments>
</file>

<file path=xl/sharedStrings.xml><?xml version="1.0" encoding="utf-8"?>
<sst xmlns="http://schemas.openxmlformats.org/spreadsheetml/2006/main" count="312" uniqueCount="265">
  <si>
    <t>1º fator</t>
  </si>
  <si>
    <t>2º fator</t>
  </si>
  <si>
    <t>vezes</t>
  </si>
  <si>
    <t>dividir</t>
  </si>
  <si>
    <t xml:space="preserve">mais </t>
  </si>
  <si>
    <t>MAIS</t>
  </si>
  <si>
    <t>DIVIDIR</t>
  </si>
  <si>
    <t>VEZES</t>
  </si>
  <si>
    <t>MENOS</t>
  </si>
  <si>
    <t>Nome</t>
  </si>
  <si>
    <t>1º trimestre</t>
  </si>
  <si>
    <t>2ºtrimestre</t>
  </si>
  <si>
    <t xml:space="preserve">3ºtrimestre </t>
  </si>
  <si>
    <t>ana simao</t>
  </si>
  <si>
    <t>luis tome</t>
  </si>
  <si>
    <t>catia sousa</t>
  </si>
  <si>
    <t>anabela ribeiro</t>
  </si>
  <si>
    <t>joao fonseca</t>
  </si>
  <si>
    <t>catarina lopes</t>
  </si>
  <si>
    <t>filipa ribeiro</t>
  </si>
  <si>
    <t>andre carvalho</t>
  </si>
  <si>
    <t>soma</t>
  </si>
  <si>
    <t>media</t>
  </si>
  <si>
    <t>valor maximo</t>
  </si>
  <si>
    <t>valor minimo</t>
  </si>
  <si>
    <t xml:space="preserve">ordenados da empresa tostoes e milhoes </t>
  </si>
  <si>
    <t xml:space="preserve"> 4º trimestre</t>
  </si>
  <si>
    <t>produtos</t>
  </si>
  <si>
    <t>Nº unidades</t>
  </si>
  <si>
    <t>preço unidade</t>
  </si>
  <si>
    <t>preço</t>
  </si>
  <si>
    <t>CD-ROM</t>
  </si>
  <si>
    <t>disco rigido</t>
  </si>
  <si>
    <t>memoria</t>
  </si>
  <si>
    <t xml:space="preserve">tinteiro </t>
  </si>
  <si>
    <t>c.som</t>
  </si>
  <si>
    <t>placa mae</t>
  </si>
  <si>
    <t xml:space="preserve">folha de pedidos </t>
  </si>
  <si>
    <t>IVA-19%</t>
  </si>
  <si>
    <t>Data</t>
  </si>
  <si>
    <t xml:space="preserve">funçao do preço </t>
  </si>
  <si>
    <t>Preço+IVA</t>
  </si>
  <si>
    <t>Despesas</t>
  </si>
  <si>
    <t xml:space="preserve">Aluger de Instalações </t>
  </si>
  <si>
    <t>Ordenados do Pessoal</t>
  </si>
  <si>
    <t>Matérias-primas</t>
  </si>
  <si>
    <t>Outras Despesas</t>
  </si>
  <si>
    <t>Receitas</t>
  </si>
  <si>
    <t>Preço  Unitário</t>
  </si>
  <si>
    <t>Quantidade Vendida</t>
  </si>
  <si>
    <t>Renault Clio</t>
  </si>
  <si>
    <t>Renault 19</t>
  </si>
  <si>
    <t>Renault 21</t>
  </si>
  <si>
    <t>Total</t>
  </si>
  <si>
    <t xml:space="preserve">Total </t>
  </si>
  <si>
    <t>Nomes</t>
  </si>
  <si>
    <t>Sim</t>
  </si>
  <si>
    <t>Não</t>
  </si>
  <si>
    <t>NS/NR</t>
  </si>
  <si>
    <t>João Alvares</t>
  </si>
  <si>
    <t>Rodolfo Mariano</t>
  </si>
  <si>
    <t>Luís Martins</t>
  </si>
  <si>
    <t>Ana Alvares</t>
  </si>
  <si>
    <t>José Pena</t>
  </si>
  <si>
    <t>Total perguntas</t>
  </si>
  <si>
    <t xml:space="preserve">Teste de Avaliação </t>
  </si>
  <si>
    <t xml:space="preserve">Nomes </t>
  </si>
  <si>
    <t>Lelo Marmelo</t>
  </si>
  <si>
    <t>Serafim Saudade</t>
  </si>
  <si>
    <t>Xica da Silva</t>
  </si>
  <si>
    <t>João Pinto</t>
  </si>
  <si>
    <t>Anabela Tosca</t>
  </si>
  <si>
    <t>Crispim Mandarim</t>
  </si>
  <si>
    <t xml:space="preserve">Asdrubal Copa </t>
  </si>
  <si>
    <t xml:space="preserve">Anastásio Botão </t>
  </si>
  <si>
    <t>1ºTeste</t>
  </si>
  <si>
    <t>2ºTeste</t>
  </si>
  <si>
    <t>Nota Final</t>
  </si>
  <si>
    <t>C. Qualitativa</t>
  </si>
  <si>
    <t>Participação</t>
  </si>
  <si>
    <t>Classificação</t>
  </si>
  <si>
    <t xml:space="preserve">Nota Final </t>
  </si>
  <si>
    <t xml:space="preserve">Péssimo </t>
  </si>
  <si>
    <t>Medíocre</t>
  </si>
  <si>
    <t>Suficiente</t>
  </si>
  <si>
    <t>Bom</t>
  </si>
  <si>
    <t>Brilhante</t>
  </si>
  <si>
    <t>Indisiplinado</t>
  </si>
  <si>
    <t>Participou Pos</t>
  </si>
  <si>
    <t>Participou Neg</t>
  </si>
  <si>
    <t xml:space="preserve">Exemplar </t>
  </si>
  <si>
    <t>Nº de Alunos</t>
  </si>
  <si>
    <t>NOME</t>
  </si>
  <si>
    <t>1ºTESTE</t>
  </si>
  <si>
    <t>2ºTESTE</t>
  </si>
  <si>
    <t>C.F</t>
  </si>
  <si>
    <t>PROVA GLOBAL</t>
  </si>
  <si>
    <t>NOTA FINAL</t>
  </si>
  <si>
    <t xml:space="preserve">RESULTADOS </t>
  </si>
  <si>
    <t>José Fonseca</t>
  </si>
  <si>
    <t>Alberto Carneiro</t>
  </si>
  <si>
    <t>Luís Ribeiro</t>
  </si>
  <si>
    <t>Catarina Fontes</t>
  </si>
  <si>
    <t>Ana Teles</t>
  </si>
  <si>
    <t>Anabela Torres</t>
  </si>
  <si>
    <t>João Martelo</t>
  </si>
  <si>
    <t>António Silva</t>
  </si>
  <si>
    <t>Transitado</t>
  </si>
  <si>
    <t>Retido</t>
  </si>
  <si>
    <t>TOTAL</t>
  </si>
  <si>
    <t>MÍNIMO</t>
  </si>
  <si>
    <t>MÁXIMO</t>
  </si>
  <si>
    <t>Nome do Aluno</t>
  </si>
  <si>
    <t>Ana Paula</t>
  </si>
  <si>
    <t>Rui Gomes</t>
  </si>
  <si>
    <t>Nuno Torres</t>
  </si>
  <si>
    <t>Rui Neto</t>
  </si>
  <si>
    <t>Marco Pereira</t>
  </si>
  <si>
    <t>Nuno Matos</t>
  </si>
  <si>
    <t>Paula Pacheco</t>
  </si>
  <si>
    <t>Ricardo Carvalho</t>
  </si>
  <si>
    <t xml:space="preserve">Nota Teste </t>
  </si>
  <si>
    <t>Nota Trab.</t>
  </si>
  <si>
    <t>Nota Relat.</t>
  </si>
  <si>
    <t>Classificação Final</t>
  </si>
  <si>
    <t>Média Turma</t>
  </si>
  <si>
    <t xml:space="preserve">Nº Positivas </t>
  </si>
  <si>
    <t>Nº Negativas</t>
  </si>
  <si>
    <t>Nota Maior</t>
  </si>
  <si>
    <t>Nota Menor</t>
  </si>
  <si>
    <t xml:space="preserve">Alunos sem Trabalho </t>
  </si>
  <si>
    <t>Mau</t>
  </si>
  <si>
    <t>Insuficiente</t>
  </si>
  <si>
    <t xml:space="preserve">Muito Bom </t>
  </si>
  <si>
    <t xml:space="preserve">Exelente </t>
  </si>
  <si>
    <t>Produto</t>
  </si>
  <si>
    <t>1º Trimestre</t>
  </si>
  <si>
    <t>2º Trimestre</t>
  </si>
  <si>
    <t>3º Trimestre</t>
  </si>
  <si>
    <t>4º Trimestre</t>
  </si>
  <si>
    <t>Total p/ Prod.</t>
  </si>
  <si>
    <t>Total c/ IVA</t>
  </si>
  <si>
    <t>Televisores</t>
  </si>
  <si>
    <t>Videos</t>
  </si>
  <si>
    <t>Rádios</t>
  </si>
  <si>
    <t>Computadores</t>
  </si>
  <si>
    <t>Impressoras</t>
  </si>
  <si>
    <t>Scanner</t>
  </si>
  <si>
    <t>Despertadores</t>
  </si>
  <si>
    <t>Calculadoras</t>
  </si>
  <si>
    <t>Média</t>
  </si>
  <si>
    <t>Máximo</t>
  </si>
  <si>
    <t>Mínimo</t>
  </si>
  <si>
    <t>IVA- 19%</t>
  </si>
  <si>
    <t>Produtos</t>
  </si>
  <si>
    <t>Cenouras</t>
  </si>
  <si>
    <t>Batatas</t>
  </si>
  <si>
    <t>Cebolas</t>
  </si>
  <si>
    <t>Romã</t>
  </si>
  <si>
    <t>Maçã</t>
  </si>
  <si>
    <t>Banana</t>
  </si>
  <si>
    <t>Laranjas</t>
  </si>
  <si>
    <t>Maximo</t>
  </si>
  <si>
    <t xml:space="preserve"> Observações</t>
  </si>
  <si>
    <t>Abandonar Produto</t>
  </si>
  <si>
    <t>Produção Satisfatoria</t>
  </si>
  <si>
    <t xml:space="preserve">Produção Exelente </t>
  </si>
  <si>
    <t>Programação</t>
  </si>
  <si>
    <t xml:space="preserve">RTP1 </t>
  </si>
  <si>
    <t>RTP2</t>
  </si>
  <si>
    <t>SIC</t>
  </si>
  <si>
    <t>TVI</t>
  </si>
  <si>
    <t>Total Progra.</t>
  </si>
  <si>
    <t>Qualidade</t>
  </si>
  <si>
    <t>Entretenimento</t>
  </si>
  <si>
    <t>Desporto</t>
  </si>
  <si>
    <t>Cultura</t>
  </si>
  <si>
    <t>Animações</t>
  </si>
  <si>
    <t>Filmes</t>
  </si>
  <si>
    <t>Programas Musicais</t>
  </si>
  <si>
    <t>Boa</t>
  </si>
  <si>
    <t>Exelente</t>
  </si>
  <si>
    <t>Programação em minutos</t>
  </si>
  <si>
    <t>Os canais portugueses e a sua prgramação</t>
  </si>
  <si>
    <t xml:space="preserve">Má </t>
  </si>
  <si>
    <t>Escola Aprender a Aprender - Classificações Finais de TIC</t>
  </si>
  <si>
    <t>Faltas</t>
  </si>
  <si>
    <t>Avaliação</t>
  </si>
  <si>
    <t>Notas</t>
  </si>
  <si>
    <t>Aulas</t>
  </si>
  <si>
    <t>Testes</t>
  </si>
  <si>
    <t>Reprovado</t>
  </si>
  <si>
    <t xml:space="preserve">Nota Final Arredondada </t>
  </si>
  <si>
    <t>António</t>
  </si>
  <si>
    <t>Carla</t>
  </si>
  <si>
    <t>Elisabete</t>
  </si>
  <si>
    <t>Fernando</t>
  </si>
  <si>
    <t>Data de realização da ficha de trabalho:</t>
  </si>
  <si>
    <t xml:space="preserve">Justificada </t>
  </si>
  <si>
    <t>Injustificadas</t>
  </si>
  <si>
    <t>Diogo</t>
  </si>
  <si>
    <t xml:space="preserve">Olga </t>
  </si>
  <si>
    <t>Guilherme</t>
  </si>
  <si>
    <t xml:space="preserve">Ilda </t>
  </si>
  <si>
    <t>Nº de alunos</t>
  </si>
  <si>
    <t xml:space="preserve">Procurar o nº de faltas injustificadas da aluna Carla: </t>
  </si>
  <si>
    <t>Médias dos Testes</t>
  </si>
  <si>
    <t>Nota Min.</t>
  </si>
  <si>
    <t>Nota Máx</t>
  </si>
  <si>
    <t>Nº Positivas</t>
  </si>
  <si>
    <t xml:space="preserve">Aprovado </t>
  </si>
  <si>
    <t>Empresa Lápis de cor, Lda</t>
  </si>
  <si>
    <t>Nome do Artigo</t>
  </si>
  <si>
    <t>Preço p/ Unidade</t>
  </si>
  <si>
    <t>Quantidade</t>
  </si>
  <si>
    <t>IVA - 17%</t>
  </si>
  <si>
    <t xml:space="preserve">Total com IVA </t>
  </si>
  <si>
    <t xml:space="preserve">Valores </t>
  </si>
  <si>
    <t>Apreciação</t>
  </si>
  <si>
    <t>Esferográfica</t>
  </si>
  <si>
    <t>Lápis</t>
  </si>
  <si>
    <t>Borracha</t>
  </si>
  <si>
    <t>Régua</t>
  </si>
  <si>
    <t>Mochila</t>
  </si>
  <si>
    <t>Caderno</t>
  </si>
  <si>
    <t>Capa escolar</t>
  </si>
  <si>
    <t xml:space="preserve">Média </t>
  </si>
  <si>
    <t xml:space="preserve">Mínimo </t>
  </si>
  <si>
    <t>Muito Fraco</t>
  </si>
  <si>
    <t>Fraco</t>
  </si>
  <si>
    <t>Razoavel</t>
  </si>
  <si>
    <t>Dias Úteis</t>
  </si>
  <si>
    <t>Subsídio de Alimentação</t>
  </si>
  <si>
    <t>Segurança social</t>
  </si>
  <si>
    <t>Out. - 14</t>
  </si>
  <si>
    <t>Salários de Outubro de 2014</t>
  </si>
  <si>
    <t xml:space="preserve">Cod. Funcionário </t>
  </si>
  <si>
    <t xml:space="preserve">Nome </t>
  </si>
  <si>
    <t>Categoria</t>
  </si>
  <si>
    <t xml:space="preserve">Vencimento Base </t>
  </si>
  <si>
    <t xml:space="preserve">N.º de Faltas </t>
  </si>
  <si>
    <t xml:space="preserve">Descontos </t>
  </si>
  <si>
    <t>Vencimento Líquido</t>
  </si>
  <si>
    <t>F010</t>
  </si>
  <si>
    <t>F011</t>
  </si>
  <si>
    <t>F012</t>
  </si>
  <si>
    <t>F013</t>
  </si>
  <si>
    <t>F014</t>
  </si>
  <si>
    <t>Cristiano Mendes</t>
  </si>
  <si>
    <t>Marta Lima</t>
  </si>
  <si>
    <t>Joana Matos</t>
  </si>
  <si>
    <t>Serafim Leite</t>
  </si>
  <si>
    <t xml:space="preserve">Crispim Santos </t>
  </si>
  <si>
    <t xml:space="preserve">Técnico de Vendas </t>
  </si>
  <si>
    <t>Comercial</t>
  </si>
  <si>
    <t>Programador</t>
  </si>
  <si>
    <t>Valor Máximo</t>
  </si>
  <si>
    <t>Igual a 0</t>
  </si>
  <si>
    <t>Entre 0e 2</t>
  </si>
  <si>
    <t>Superior 2</t>
  </si>
  <si>
    <t xml:space="preserve">N.º de Funcionários </t>
  </si>
  <si>
    <t xml:space="preserve">N.º de Funcionários de Vencimento Base superior a 950 </t>
  </si>
  <si>
    <t xml:space="preserve">Total dos Descontos </t>
  </si>
  <si>
    <t xml:space="preserve">Percentagem de Funcionários sem faltas </t>
  </si>
  <si>
    <t>Total de Vencimento Líquido feitos aos Funcionários de categoria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</si>
</sst>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.0\ &quot;€&quot;"/>
    <numFmt numFmtId="165" formatCode="#,##0\ &quot;€&quot;"/>
    <numFmt numFmtId="166" formatCode="#,##0.00\ &quot;€&quot;"/>
    <numFmt numFmtId="167" formatCode="#,##0.000\ &quot;€&quot;"/>
  </numFmts>
  <fonts count="20" x14ac:knownFonts="1">
    <font>
      <sz val="11"/>
      <color theme="1"/>
      <name val="Calibri"/>
      <family val="2"/>
      <scheme val="minor"/>
    </font>
    <font>
      <b/>
      <sz val="9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Adobe Song Std L"/>
      <family val="1"/>
      <charset val="128"/>
    </font>
    <font>
      <sz val="11"/>
      <color theme="1"/>
      <name val="Garamond"/>
      <family val="1"/>
    </font>
    <font>
      <sz val="16"/>
      <color theme="1"/>
      <name val="Calibri"/>
      <family val="2"/>
      <scheme val="minor"/>
    </font>
    <font>
      <sz val="10"/>
      <color theme="1"/>
      <name val="Garamond"/>
      <family val="1"/>
    </font>
    <font>
      <b/>
      <sz val="9"/>
      <color indexed="81"/>
      <name val="Tahoma"/>
      <family val="2"/>
    </font>
    <font>
      <sz val="10"/>
      <color theme="1"/>
      <name val="Calibri Light"/>
      <family val="2"/>
      <scheme val="major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4"/>
      <color theme="1"/>
      <name val="Comic Sans MS"/>
      <family val="4"/>
    </font>
    <font>
      <b/>
      <sz val="10"/>
      <color theme="1"/>
      <name val="Arial"/>
      <family val="2"/>
    </font>
    <font>
      <b/>
      <sz val="14"/>
      <color theme="0"/>
      <name val="Comic Sans MS"/>
      <family val="4"/>
    </font>
    <font>
      <sz val="11"/>
      <color theme="7" tint="0.5999938962981048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FF00"/>
      <name val="Arial"/>
      <family val="2"/>
    </font>
    <font>
      <b/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theme="9" tint="0.39994506668294322"/>
      </left>
      <right style="thin">
        <color theme="9" tint="0.59996337778862885"/>
      </right>
      <top style="double">
        <color theme="9" tint="0.39994506668294322"/>
      </top>
      <bottom style="thin">
        <color theme="9" tint="0.59996337778862885"/>
      </bottom>
      <diagonal/>
    </border>
    <border>
      <left style="thin">
        <color theme="9" tint="0.59996337778862885"/>
      </left>
      <right style="double">
        <color theme="9" tint="0.39994506668294322"/>
      </right>
      <top style="double">
        <color theme="9" tint="0.39994506668294322"/>
      </top>
      <bottom style="thin">
        <color theme="9" tint="0.59996337778862885"/>
      </bottom>
      <diagonal/>
    </border>
    <border>
      <left style="double">
        <color theme="9" tint="0.39994506668294322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double">
        <color theme="9" tint="0.39994506668294322"/>
      </right>
      <top style="thin">
        <color theme="9" tint="0.59996337778862885"/>
      </top>
      <bottom style="thin">
        <color theme="9" tint="0.59996337778862885"/>
      </bottom>
      <diagonal/>
    </border>
    <border>
      <left style="double">
        <color theme="9" tint="0.39994506668294322"/>
      </left>
      <right style="thin">
        <color theme="9" tint="0.59996337778862885"/>
      </right>
      <top style="thin">
        <color theme="9" tint="0.59996337778862885"/>
      </top>
      <bottom style="double">
        <color theme="9" tint="0.39994506668294322"/>
      </bottom>
      <diagonal/>
    </border>
    <border>
      <left style="thin">
        <color theme="9" tint="0.59996337778862885"/>
      </left>
      <right style="double">
        <color theme="9" tint="0.39994506668294322"/>
      </right>
      <top style="thin">
        <color theme="9" tint="0.59996337778862885"/>
      </top>
      <bottom style="double">
        <color theme="9" tint="0.39994506668294322"/>
      </bottom>
      <diagonal/>
    </border>
    <border>
      <left style="thick">
        <color theme="8" tint="-0.24994659260841701"/>
      </left>
      <right style="medium">
        <color theme="4" tint="0.39994506668294322"/>
      </right>
      <top style="thick">
        <color theme="8" tint="-0.24994659260841701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thick">
        <color theme="8" tint="-0.24994659260841701"/>
      </top>
      <bottom style="medium">
        <color theme="4" tint="0.39994506668294322"/>
      </bottom>
      <diagonal/>
    </border>
    <border>
      <left style="medium">
        <color theme="4" tint="0.39994506668294322"/>
      </left>
      <right style="thick">
        <color theme="8" tint="-0.24994659260841701"/>
      </right>
      <top style="thick">
        <color theme="8" tint="-0.24994659260841701"/>
      </top>
      <bottom style="medium">
        <color theme="4" tint="0.39994506668294322"/>
      </bottom>
      <diagonal/>
    </border>
    <border>
      <left style="thick">
        <color theme="8" tint="-0.24994659260841701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thick">
        <color theme="8" tint="-0.24994659260841701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ck">
        <color theme="8" tint="-0.24994659260841701"/>
      </left>
      <right style="medium">
        <color theme="4" tint="0.39994506668294322"/>
      </right>
      <top style="medium">
        <color theme="4" tint="0.39994506668294322"/>
      </top>
      <bottom style="thick">
        <color theme="8" tint="-0.24994659260841701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thick">
        <color theme="8" tint="-0.24994659260841701"/>
      </bottom>
      <diagonal/>
    </border>
    <border>
      <left style="medium">
        <color theme="4" tint="0.39994506668294322"/>
      </left>
      <right style="thick">
        <color theme="8" tint="-0.24994659260841701"/>
      </right>
      <top style="medium">
        <color theme="4" tint="0.39994506668294322"/>
      </top>
      <bottom style="thick">
        <color theme="8" tint="-0.24994659260841701"/>
      </bottom>
      <diagonal/>
    </border>
    <border>
      <left style="thick">
        <color theme="8" tint="-0.24994659260841701"/>
      </left>
      <right style="medium">
        <color theme="8" tint="0.39994506668294322"/>
      </right>
      <top style="thick">
        <color theme="8" tint="-0.24994659260841701"/>
      </top>
      <bottom style="medium">
        <color theme="8" tint="0.39994506668294322"/>
      </bottom>
      <diagonal/>
    </border>
    <border>
      <left style="medium">
        <color theme="8" tint="0.39994506668294322"/>
      </left>
      <right style="thick">
        <color theme="8" tint="-0.24994659260841701"/>
      </right>
      <top style="thick">
        <color theme="8" tint="-0.24994659260841701"/>
      </top>
      <bottom style="medium">
        <color theme="8" tint="0.39994506668294322"/>
      </bottom>
      <diagonal/>
    </border>
    <border>
      <left style="thick">
        <color theme="8" tint="-0.24994659260841701"/>
      </left>
      <right style="medium">
        <color theme="8" tint="0.39994506668294322"/>
      </right>
      <top style="medium">
        <color theme="8" tint="0.39994506668294322"/>
      </top>
      <bottom style="medium">
        <color theme="8" tint="0.39994506668294322"/>
      </bottom>
      <diagonal/>
    </border>
    <border>
      <left style="medium">
        <color theme="8" tint="0.39994506668294322"/>
      </left>
      <right style="thick">
        <color theme="8" tint="-0.24994659260841701"/>
      </right>
      <top style="medium">
        <color theme="8" tint="0.39994506668294322"/>
      </top>
      <bottom style="medium">
        <color theme="8" tint="0.39994506668294322"/>
      </bottom>
      <diagonal/>
    </border>
    <border>
      <left style="thick">
        <color theme="8" tint="-0.24994659260841701"/>
      </left>
      <right style="medium">
        <color theme="8" tint="0.39994506668294322"/>
      </right>
      <top style="medium">
        <color theme="8" tint="0.39994506668294322"/>
      </top>
      <bottom style="thick">
        <color theme="8" tint="-0.24994659260841701"/>
      </bottom>
      <diagonal/>
    </border>
    <border>
      <left style="medium">
        <color theme="8" tint="0.39994506668294322"/>
      </left>
      <right style="thick">
        <color theme="8" tint="-0.24994659260841701"/>
      </right>
      <top style="medium">
        <color theme="8" tint="0.39994506668294322"/>
      </top>
      <bottom style="thick">
        <color theme="8" tint="-0.24994659260841701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 style="dashed">
        <color auto="1"/>
      </right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theme="9" tint="0.39994506668294322"/>
      </left>
      <right style="thin">
        <color theme="9" tint="0.39994506668294322"/>
      </right>
      <top style="double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double">
        <color theme="9" tint="0.39994506668294322"/>
      </right>
      <top style="double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double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double">
        <color theme="9" tint="0.39994506668294322"/>
      </bottom>
      <diagonal/>
    </border>
    <border>
      <left style="thin">
        <color theme="9" tint="0.39994506668294322"/>
      </left>
      <right style="double">
        <color theme="9" tint="0.39994506668294322"/>
      </right>
      <top style="thin">
        <color theme="9" tint="0.39994506668294322"/>
      </top>
      <bottom style="double">
        <color theme="9" tint="0.39994506668294322"/>
      </bottom>
      <diagonal/>
    </border>
    <border>
      <left style="double">
        <color theme="9" tint="0.39991454817346722"/>
      </left>
      <right style="thin">
        <color theme="9" tint="0.39994506668294322"/>
      </right>
      <top style="double">
        <color theme="9" tint="0.39994506668294322"/>
      </top>
      <bottom style="thin">
        <color theme="9" tint="0.39994506668294322"/>
      </bottom>
      <diagonal/>
    </border>
    <border>
      <left style="double">
        <color theme="9" tint="0.399914548173467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double">
        <color theme="9" tint="0.39991454817346722"/>
      </left>
      <right style="thin">
        <color theme="9" tint="0.39994506668294322"/>
      </right>
      <top style="thin">
        <color theme="9" tint="0.39994506668294322"/>
      </top>
      <bottom style="double">
        <color theme="9" tint="0.39994506668294322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0" borderId="1" xfId="0" applyBorder="1"/>
    <xf numFmtId="164" fontId="0" fillId="0" borderId="1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1" xfId="0" applyNumberFormat="1" applyBorder="1"/>
    <xf numFmtId="165" fontId="0" fillId="0" borderId="8" xfId="0" applyNumberFormat="1" applyBorder="1"/>
    <xf numFmtId="165" fontId="0" fillId="0" borderId="6" xfId="0" applyNumberFormat="1" applyBorder="1"/>
    <xf numFmtId="165" fontId="0" fillId="0" borderId="9" xfId="0" applyNumberFormat="1" applyBorder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0" fillId="0" borderId="0" xfId="0" applyFont="1" applyBorder="1"/>
    <xf numFmtId="0" fontId="2" fillId="4" borderId="7" xfId="0" applyFont="1" applyFill="1" applyBorder="1" applyAlignment="1"/>
    <xf numFmtId="14" fontId="0" fillId="4" borderId="0" xfId="0" applyNumberFormat="1" applyFont="1" applyFill="1"/>
    <xf numFmtId="0" fontId="0" fillId="6" borderId="3" xfId="0" applyFill="1" applyBorder="1"/>
    <xf numFmtId="0" fontId="0" fillId="6" borderId="7" xfId="0" applyFill="1" applyBorder="1"/>
    <xf numFmtId="0" fontId="0" fillId="0" borderId="4" xfId="0" applyBorder="1" applyAlignment="1"/>
    <xf numFmtId="0" fontId="0" fillId="0" borderId="5" xfId="0" applyBorder="1" applyAlignment="1"/>
    <xf numFmtId="0" fontId="0" fillId="6" borderId="2" xfId="0" applyFill="1" applyBorder="1" applyAlignment="1"/>
    <xf numFmtId="0" fontId="0" fillId="6" borderId="3" xfId="0" applyFill="1" applyBorder="1" applyAlignment="1"/>
    <xf numFmtId="165" fontId="0" fillId="0" borderId="8" xfId="0" applyNumberFormat="1" applyBorder="1" applyAlignment="1"/>
    <xf numFmtId="165" fontId="0" fillId="0" borderId="9" xfId="0" applyNumberFormat="1" applyBorder="1" applyAlignment="1"/>
    <xf numFmtId="165" fontId="0" fillId="0" borderId="1" xfId="0" applyNumberFormat="1" applyBorder="1" applyAlignment="1"/>
    <xf numFmtId="165" fontId="0" fillId="0" borderId="6" xfId="0" applyNumberFormat="1" applyBorder="1" applyAlignment="1"/>
    <xf numFmtId="0" fontId="0" fillId="7" borderId="2" xfId="0" applyFill="1" applyBorder="1"/>
    <xf numFmtId="0" fontId="0" fillId="7" borderId="3" xfId="0" applyFill="1" applyBorder="1"/>
    <xf numFmtId="0" fontId="0" fillId="7" borderId="7" xfId="0" applyFill="1" applyBorder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8" borderId="4" xfId="0" applyFill="1" applyBorder="1"/>
    <xf numFmtId="0" fontId="0" fillId="8" borderId="1" xfId="0" applyFill="1" applyBorder="1"/>
    <xf numFmtId="0" fontId="0" fillId="8" borderId="8" xfId="0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9" xfId="0" applyFill="1" applyBorder="1"/>
    <xf numFmtId="9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9" borderId="2" xfId="0" applyFill="1" applyBorder="1"/>
    <xf numFmtId="0" fontId="0" fillId="9" borderId="3" xfId="0" applyFill="1" applyBorder="1"/>
    <xf numFmtId="0" fontId="0" fillId="9" borderId="7" xfId="0" applyFill="1" applyBorder="1"/>
    <xf numFmtId="166" fontId="0" fillId="0" borderId="1" xfId="0" applyNumberFormat="1" applyBorder="1"/>
    <xf numFmtId="166" fontId="0" fillId="0" borderId="6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0" fontId="0" fillId="9" borderId="4" xfId="0" applyFill="1" applyBorder="1"/>
    <xf numFmtId="0" fontId="0" fillId="9" borderId="5" xfId="0" applyFill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0" xfId="0" applyBorder="1"/>
    <xf numFmtId="0" fontId="0" fillId="0" borderId="33" xfId="0" applyBorder="1"/>
    <xf numFmtId="0" fontId="0" fillId="0" borderId="34" xfId="0" applyBorder="1"/>
    <xf numFmtId="0" fontId="0" fillId="0" borderId="0" xfId="0" applyFill="1" applyBorder="1"/>
    <xf numFmtId="0" fontId="0" fillId="0" borderId="35" xfId="0" applyBorder="1"/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2" fillId="11" borderId="1" xfId="0" applyFont="1" applyFill="1" applyBorder="1"/>
    <xf numFmtId="0" fontId="0" fillId="11" borderId="1" xfId="0" applyFill="1" applyBorder="1"/>
    <xf numFmtId="0" fontId="0" fillId="0" borderId="36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Fill="1" applyBorder="1"/>
    <xf numFmtId="0" fontId="0" fillId="0" borderId="40" xfId="0" applyBorder="1" applyAlignment="1"/>
    <xf numFmtId="0" fontId="0" fillId="0" borderId="40" xfId="0" applyFill="1" applyBorder="1"/>
    <xf numFmtId="0" fontId="0" fillId="10" borderId="40" xfId="0" applyFill="1" applyBorder="1"/>
    <xf numFmtId="0" fontId="0" fillId="10" borderId="36" xfId="0" applyFill="1" applyBorder="1"/>
    <xf numFmtId="0" fontId="0" fillId="10" borderId="37" xfId="0" applyFill="1" applyBorder="1"/>
    <xf numFmtId="0" fontId="0" fillId="10" borderId="38" xfId="0" applyFill="1" applyBorder="1"/>
    <xf numFmtId="0" fontId="0" fillId="10" borderId="39" xfId="0" applyFill="1" applyBorder="1"/>
    <xf numFmtId="0" fontId="0" fillId="10" borderId="42" xfId="0" applyFill="1" applyBorder="1"/>
    <xf numFmtId="0" fontId="0" fillId="10" borderId="43" xfId="0" applyFill="1" applyBorder="1"/>
    <xf numFmtId="0" fontId="0" fillId="0" borderId="48" xfId="0" applyBorder="1"/>
    <xf numFmtId="0" fontId="0" fillId="0" borderId="55" xfId="0" applyBorder="1"/>
    <xf numFmtId="0" fontId="0" fillId="0" borderId="56" xfId="0" applyBorder="1" applyAlignment="1">
      <alignment vertical="center"/>
    </xf>
    <xf numFmtId="0" fontId="0" fillId="0" borderId="46" xfId="0" applyBorder="1"/>
    <xf numFmtId="0" fontId="8" fillId="0" borderId="0" xfId="0" applyFont="1"/>
    <xf numFmtId="0" fontId="8" fillId="9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54" xfId="0" applyFont="1" applyBorder="1"/>
    <xf numFmtId="14" fontId="0" fillId="0" borderId="0" xfId="0" applyNumberFormat="1" applyFill="1" applyAlignment="1"/>
    <xf numFmtId="0" fontId="8" fillId="0" borderId="50" xfId="0" applyFont="1" applyFill="1" applyBorder="1" applyAlignment="1">
      <alignment horizontal="center"/>
    </xf>
    <xf numFmtId="0" fontId="8" fillId="0" borderId="53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8" fillId="9" borderId="51" xfId="0" applyFont="1" applyFill="1" applyBorder="1" applyAlignment="1">
      <alignment horizontal="center" vertical="center"/>
    </xf>
    <xf numFmtId="0" fontId="8" fillId="9" borderId="49" xfId="0" applyFont="1" applyFill="1" applyBorder="1" applyAlignment="1">
      <alignment horizontal="center"/>
    </xf>
    <xf numFmtId="0" fontId="8" fillId="9" borderId="50" xfId="0" applyFont="1" applyFill="1" applyBorder="1" applyAlignment="1">
      <alignment horizontal="center"/>
    </xf>
    <xf numFmtId="0" fontId="8" fillId="9" borderId="53" xfId="0" applyFont="1" applyFill="1" applyBorder="1" applyAlignment="1">
      <alignment horizontal="center"/>
    </xf>
    <xf numFmtId="0" fontId="8" fillId="9" borderId="49" xfId="0" applyFont="1" applyFill="1" applyBorder="1" applyAlignment="1">
      <alignment horizontal="center" vertical="center"/>
    </xf>
    <xf numFmtId="0" fontId="8" fillId="9" borderId="52" xfId="0" applyFont="1" applyFill="1" applyBorder="1" applyAlignment="1">
      <alignment horizontal="center" vertical="center"/>
    </xf>
    <xf numFmtId="9" fontId="0" fillId="12" borderId="1" xfId="0" applyNumberFormat="1" applyFill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1" fontId="0" fillId="0" borderId="1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1" fontId="10" fillId="0" borderId="47" xfId="0" applyNumberFormat="1" applyFont="1" applyBorder="1"/>
    <xf numFmtId="0" fontId="0" fillId="0" borderId="0" xfId="0" applyAlignment="1">
      <alignment horizontal="center" vertical="center" wrapText="1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2" fontId="0" fillId="0" borderId="73" xfId="0" applyNumberFormat="1" applyBorder="1" applyAlignment="1">
      <alignment horizontal="center"/>
    </xf>
    <xf numFmtId="0" fontId="0" fillId="0" borderId="75" xfId="0" applyBorder="1" applyAlignment="1">
      <alignment horizontal="center"/>
    </xf>
    <xf numFmtId="2" fontId="0" fillId="0" borderId="75" xfId="0" applyNumberFormat="1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6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0" xfId="0" applyFont="1" applyBorder="1" applyAlignment="1">
      <alignment horizontal="center"/>
    </xf>
    <xf numFmtId="0" fontId="11" fillId="0" borderId="8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" xfId="0" applyFont="1" applyBorder="1"/>
    <xf numFmtId="0" fontId="11" fillId="0" borderId="7" xfId="0" applyFont="1" applyBorder="1"/>
    <xf numFmtId="0" fontId="11" fillId="0" borderId="0" xfId="0" applyFont="1"/>
    <xf numFmtId="0" fontId="11" fillId="0" borderId="1" xfId="0" applyFont="1" applyBorder="1"/>
    <xf numFmtId="0" fontId="11" fillId="0" borderId="8" xfId="0" applyFont="1" applyBorder="1"/>
    <xf numFmtId="0" fontId="11" fillId="0" borderId="5" xfId="0" applyFont="1" applyBorder="1" applyAlignment="1">
      <alignment horizontal="center"/>
    </xf>
    <xf numFmtId="0" fontId="11" fillId="0" borderId="6" xfId="0" applyFont="1" applyBorder="1"/>
    <xf numFmtId="0" fontId="11" fillId="0" borderId="9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9" borderId="57" xfId="0" applyFont="1" applyFill="1" applyBorder="1" applyAlignment="1">
      <alignment horizontal="center" vertical="center" wrapText="1"/>
    </xf>
    <xf numFmtId="0" fontId="8" fillId="9" borderId="58" xfId="0" applyFont="1" applyFill="1" applyBorder="1" applyAlignment="1">
      <alignment horizontal="center" vertical="center" wrapText="1"/>
    </xf>
    <xf numFmtId="0" fontId="8" fillId="9" borderId="59" xfId="0" applyFont="1" applyFill="1" applyBorder="1" applyAlignment="1">
      <alignment horizontal="center" vertical="center" wrapText="1"/>
    </xf>
    <xf numFmtId="0" fontId="8" fillId="9" borderId="60" xfId="0" applyFont="1" applyFill="1" applyBorder="1" applyAlignment="1">
      <alignment horizontal="center" vertical="center" wrapText="1"/>
    </xf>
    <xf numFmtId="0" fontId="8" fillId="9" borderId="61" xfId="0" applyFont="1" applyFill="1" applyBorder="1" applyAlignment="1">
      <alignment horizontal="center" vertical="center" wrapText="1"/>
    </xf>
    <xf numFmtId="0" fontId="8" fillId="9" borderId="62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8" fillId="9" borderId="66" xfId="0" applyFont="1" applyFill="1" applyBorder="1" applyAlignment="1">
      <alignment horizontal="center" vertical="center" wrapText="1"/>
    </xf>
    <xf numFmtId="0" fontId="8" fillId="9" borderId="68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9" borderId="49" xfId="0" applyFont="1" applyFill="1" applyBorder="1" applyAlignment="1">
      <alignment horizontal="center" vertical="center" wrapText="1"/>
    </xf>
    <xf numFmtId="0" fontId="6" fillId="9" borderId="47" xfId="0" applyFont="1" applyFill="1" applyBorder="1" applyAlignment="1">
      <alignment horizontal="center" vertical="center" wrapText="1"/>
    </xf>
    <xf numFmtId="0" fontId="6" fillId="9" borderId="50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8" fillId="9" borderId="47" xfId="0" applyFont="1" applyFill="1" applyBorder="1" applyAlignment="1">
      <alignment horizontal="center" vertical="center" wrapText="1"/>
    </xf>
    <xf numFmtId="0" fontId="8" fillId="9" borderId="47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46" xfId="0" applyFont="1" applyFill="1" applyBorder="1" applyAlignment="1">
      <alignment horizontal="center" vertical="center" wrapText="1"/>
    </xf>
    <xf numFmtId="0" fontId="8" fillId="9" borderId="4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textRotation="90"/>
    </xf>
    <xf numFmtId="0" fontId="13" fillId="0" borderId="0" xfId="0" applyFont="1"/>
    <xf numFmtId="0" fontId="13" fillId="0" borderId="8" xfId="0" applyFont="1" applyBorder="1"/>
    <xf numFmtId="165" fontId="13" fillId="0" borderId="8" xfId="0" applyNumberFormat="1" applyFont="1" applyBorder="1"/>
    <xf numFmtId="9" fontId="13" fillId="0" borderId="9" xfId="0" applyNumberFormat="1" applyFont="1" applyBorder="1"/>
    <xf numFmtId="166" fontId="12" fillId="0" borderId="1" xfId="0" applyNumberFormat="1" applyFont="1" applyBorder="1"/>
    <xf numFmtId="166" fontId="12" fillId="0" borderId="6" xfId="0" applyNumberFormat="1" applyFont="1" applyBorder="1"/>
    <xf numFmtId="17" fontId="15" fillId="13" borderId="2" xfId="0" applyNumberFormat="1" applyFont="1" applyFill="1" applyBorder="1" applyAlignment="1">
      <alignment horizontal="center" vertical="center" wrapText="1"/>
    </xf>
    <xf numFmtId="0" fontId="15" fillId="13" borderId="3" xfId="0" applyFont="1" applyFill="1" applyBorder="1" applyAlignment="1">
      <alignment horizontal="center" vertical="center" wrapText="1"/>
    </xf>
    <xf numFmtId="0" fontId="15" fillId="13" borderId="7" xfId="0" applyFont="1" applyFill="1" applyBorder="1" applyAlignment="1">
      <alignment horizontal="center" vertical="center" wrapText="1"/>
    </xf>
    <xf numFmtId="0" fontId="15" fillId="13" borderId="2" xfId="0" applyFont="1" applyFill="1" applyBorder="1" applyAlignment="1">
      <alignment horizontal="center" vertical="center" wrapText="1"/>
    </xf>
    <xf numFmtId="0" fontId="13" fillId="14" borderId="4" xfId="0" applyFont="1" applyFill="1" applyBorder="1" applyAlignment="1">
      <alignment horizontal="right" vertical="center" wrapText="1"/>
    </xf>
    <xf numFmtId="0" fontId="13" fillId="14" borderId="1" xfId="0" applyFont="1" applyFill="1" applyBorder="1" applyAlignment="1">
      <alignment horizontal="right" vertical="center" wrapText="1"/>
    </xf>
    <xf numFmtId="0" fontId="13" fillId="14" borderId="5" xfId="0" applyFont="1" applyFill="1" applyBorder="1" applyAlignment="1">
      <alignment horizontal="right" vertical="center" wrapText="1"/>
    </xf>
    <xf numFmtId="0" fontId="13" fillId="14" borderId="6" xfId="0" applyFont="1" applyFill="1" applyBorder="1" applyAlignment="1">
      <alignment horizontal="right" vertical="center" wrapText="1"/>
    </xf>
    <xf numFmtId="0" fontId="12" fillId="14" borderId="4" xfId="0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 wrapText="1"/>
    </xf>
    <xf numFmtId="0" fontId="12" fillId="14" borderId="8" xfId="0" applyFont="1" applyFill="1" applyBorder="1" applyAlignment="1">
      <alignment horizontal="center" vertical="center" wrapText="1"/>
    </xf>
    <xf numFmtId="0" fontId="12" fillId="14" borderId="4" xfId="0" applyFont="1" applyFill="1" applyBorder="1"/>
    <xf numFmtId="0" fontId="12" fillId="14" borderId="5" xfId="0" applyFont="1" applyFill="1" applyBorder="1"/>
    <xf numFmtId="166" fontId="12" fillId="0" borderId="1" xfId="0" applyNumberFormat="1" applyFont="1" applyBorder="1" applyAlignment="1">
      <alignment horizontal="center"/>
    </xf>
    <xf numFmtId="166" fontId="12" fillId="0" borderId="6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4" fontId="0" fillId="0" borderId="8" xfId="0" applyNumberFormat="1" applyBorder="1"/>
    <xf numFmtId="44" fontId="16" fillId="13" borderId="7" xfId="0" applyNumberFormat="1" applyFont="1" applyFill="1" applyBorder="1"/>
    <xf numFmtId="44" fontId="17" fillId="0" borderId="9" xfId="0" applyNumberFormat="1" applyFont="1" applyBorder="1"/>
    <xf numFmtId="166" fontId="19" fillId="0" borderId="1" xfId="0" applyNumberFormat="1" applyFont="1" applyBorder="1"/>
    <xf numFmtId="166" fontId="12" fillId="13" borderId="1" xfId="0" applyNumberFormat="1" applyFont="1" applyFill="1" applyBorder="1"/>
    <xf numFmtId="166" fontId="12" fillId="0" borderId="8" xfId="0" applyNumberFormat="1" applyFont="1" applyBorder="1" applyAlignment="1">
      <alignment horizontal="center" wrapText="1"/>
    </xf>
    <xf numFmtId="166" fontId="12" fillId="0" borderId="8" xfId="0" applyNumberFormat="1" applyFont="1" applyBorder="1" applyAlignment="1">
      <alignment horizontal="center"/>
    </xf>
    <xf numFmtId="166" fontId="12" fillId="0" borderId="9" xfId="0" applyNumberFormat="1" applyFont="1" applyBorder="1" applyAlignment="1">
      <alignment horizontal="center"/>
    </xf>
    <xf numFmtId="0" fontId="14" fillId="14" borderId="2" xfId="0" applyFont="1" applyFill="1" applyBorder="1" applyAlignment="1">
      <alignment horizontal="center" vertical="center" textRotation="90" wrapText="1"/>
    </xf>
    <xf numFmtId="0" fontId="14" fillId="14" borderId="5" xfId="0" applyFont="1" applyFill="1" applyBorder="1" applyAlignment="1">
      <alignment horizontal="center" vertical="center" textRotation="90" wrapText="1"/>
    </xf>
    <xf numFmtId="166" fontId="18" fillId="16" borderId="6" xfId="0" applyNumberFormat="1" applyFont="1" applyFill="1" applyBorder="1"/>
    <xf numFmtId="0" fontId="0" fillId="0" borderId="83" xfId="0" applyBorder="1" applyAlignment="1">
      <alignment horizontal="center" wrapText="1"/>
    </xf>
    <xf numFmtId="0" fontId="0" fillId="0" borderId="85" xfId="0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0" xfId="0" applyFont="1"/>
    <xf numFmtId="0" fontId="12" fillId="0" borderId="82" xfId="0" applyFont="1" applyBorder="1" applyAlignment="1">
      <alignment horizontal="center" wrapText="1"/>
    </xf>
    <xf numFmtId="0" fontId="12" fillId="0" borderId="83" xfId="0" applyFont="1" applyBorder="1" applyAlignment="1">
      <alignment horizontal="center" wrapText="1"/>
    </xf>
    <xf numFmtId="0" fontId="12" fillId="15" borderId="2" xfId="0" applyFont="1" applyFill="1" applyBorder="1" applyAlignment="1">
      <alignment horizontal="center" vertical="center" wrapText="1"/>
    </xf>
    <xf numFmtId="167" fontId="12" fillId="15" borderId="3" xfId="0" applyNumberFormat="1" applyFont="1" applyFill="1" applyBorder="1" applyAlignment="1">
      <alignment horizontal="center" vertical="center" wrapText="1"/>
    </xf>
    <xf numFmtId="167" fontId="12" fillId="15" borderId="7" xfId="0" applyNumberFormat="1" applyFont="1" applyFill="1" applyBorder="1" applyAlignment="1">
      <alignment horizontal="center" vertical="center" wrapText="1"/>
    </xf>
    <xf numFmtId="0" fontId="12" fillId="15" borderId="10" xfId="0" applyFont="1" applyFill="1" applyBorder="1" applyAlignment="1">
      <alignment horizontal="center" vertical="center" wrapText="1"/>
    </xf>
    <xf numFmtId="0" fontId="12" fillId="15" borderId="11" xfId="0" applyFont="1" applyFill="1" applyBorder="1" applyAlignment="1">
      <alignment horizontal="center" vertical="center" wrapText="1"/>
    </xf>
    <xf numFmtId="0" fontId="12" fillId="15" borderId="10" xfId="0" applyFont="1" applyFill="1" applyBorder="1" applyAlignment="1">
      <alignment horizontal="center" wrapText="1"/>
    </xf>
    <xf numFmtId="0" fontId="12" fillId="15" borderId="11" xfId="0" applyFont="1" applyFill="1" applyBorder="1" applyAlignment="1">
      <alignment horizontal="center" wrapText="1"/>
    </xf>
    <xf numFmtId="0" fontId="12" fillId="15" borderId="84" xfId="0" applyFont="1" applyFill="1" applyBorder="1" applyAlignment="1">
      <alignment horizontal="center" vertical="center" wrapText="1"/>
    </xf>
    <xf numFmtId="166" fontId="12" fillId="0" borderId="82" xfId="0" applyNumberFormat="1" applyFont="1" applyBorder="1" applyAlignment="1">
      <alignment horizontal="center" wrapText="1"/>
    </xf>
    <xf numFmtId="166" fontId="0" fillId="0" borderId="82" xfId="0" applyNumberFormat="1" applyBorder="1" applyAlignment="1">
      <alignment horizontal="center" wrapText="1"/>
    </xf>
    <xf numFmtId="0" fontId="12" fillId="0" borderId="5" xfId="0" applyFont="1" applyBorder="1" applyAlignment="1">
      <alignment horizontal="center"/>
    </xf>
  </cellXfs>
  <cellStyles count="1">
    <cellStyle name="Normal" xfId="0" builtinId="0"/>
  </cellStyles>
  <dxfs count="4">
    <dxf>
      <font>
        <color rgb="FFFFFF00"/>
      </font>
      <fill>
        <patternFill>
          <bgColor theme="1" tint="0.49998474074526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Teste de Avaliação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Avaliação!$E$2:$E$4</c:f>
              <c:strCache>
                <c:ptCount val="3"/>
                <c:pt idx="0">
                  <c:v>Teste de Avaliação </c:v>
                </c:pt>
                <c:pt idx="2">
                  <c:v>Sim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Avaliação!$D$5:$D$9</c:f>
              <c:strCache>
                <c:ptCount val="5"/>
                <c:pt idx="0">
                  <c:v>João Alvares</c:v>
                </c:pt>
                <c:pt idx="1">
                  <c:v>Rodolfo Mariano</c:v>
                </c:pt>
                <c:pt idx="2">
                  <c:v>Luís Martins</c:v>
                </c:pt>
                <c:pt idx="3">
                  <c:v>Ana Alvares</c:v>
                </c:pt>
                <c:pt idx="4">
                  <c:v>José Pena</c:v>
                </c:pt>
              </c:strCache>
            </c:strRef>
          </c:cat>
          <c:val>
            <c:numRef>
              <c:f>Avaliação!$E$5:$E$9</c:f>
              <c:numCache>
                <c:formatCode>General</c:formatCode>
                <c:ptCount val="5"/>
                <c:pt idx="0">
                  <c:v>25</c:v>
                </c:pt>
                <c:pt idx="1">
                  <c:v>65</c:v>
                </c:pt>
                <c:pt idx="2">
                  <c:v>35</c:v>
                </c:pt>
                <c:pt idx="3">
                  <c:v>45</c:v>
                </c:pt>
                <c:pt idx="4">
                  <c:v>15</c:v>
                </c:pt>
              </c:numCache>
            </c:numRef>
          </c:val>
        </c:ser>
        <c:ser>
          <c:idx val="1"/>
          <c:order val="1"/>
          <c:tx>
            <c:strRef>
              <c:f>Avaliação!$F$2:$F$4</c:f>
              <c:strCache>
                <c:ptCount val="3"/>
                <c:pt idx="0">
                  <c:v>Teste de Avaliação </c:v>
                </c:pt>
                <c:pt idx="2">
                  <c:v>Não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Avaliação!$D$5:$D$9</c:f>
              <c:strCache>
                <c:ptCount val="5"/>
                <c:pt idx="0">
                  <c:v>João Alvares</c:v>
                </c:pt>
                <c:pt idx="1">
                  <c:v>Rodolfo Mariano</c:v>
                </c:pt>
                <c:pt idx="2">
                  <c:v>Luís Martins</c:v>
                </c:pt>
                <c:pt idx="3">
                  <c:v>Ana Alvares</c:v>
                </c:pt>
                <c:pt idx="4">
                  <c:v>José Pena</c:v>
                </c:pt>
              </c:strCache>
            </c:strRef>
          </c:cat>
          <c:val>
            <c:numRef>
              <c:f>Avaliação!$F$5:$F$9</c:f>
              <c:numCache>
                <c:formatCode>General</c:formatCode>
                <c:ptCount val="5"/>
                <c:pt idx="0">
                  <c:v>8</c:v>
                </c:pt>
                <c:pt idx="1">
                  <c:v>20</c:v>
                </c:pt>
                <c:pt idx="2">
                  <c:v>45</c:v>
                </c:pt>
                <c:pt idx="3">
                  <c:v>21</c:v>
                </c:pt>
                <c:pt idx="4">
                  <c:v>51</c:v>
                </c:pt>
              </c:numCache>
            </c:numRef>
          </c:val>
        </c:ser>
        <c:ser>
          <c:idx val="2"/>
          <c:order val="2"/>
          <c:tx>
            <c:strRef>
              <c:f>Avaliação!$G$2:$G$4</c:f>
              <c:strCache>
                <c:ptCount val="3"/>
                <c:pt idx="0">
                  <c:v>Teste de Avaliação </c:v>
                </c:pt>
                <c:pt idx="2">
                  <c:v>NS/NR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Avaliação!$D$5:$D$9</c:f>
              <c:strCache>
                <c:ptCount val="5"/>
                <c:pt idx="0">
                  <c:v>João Alvares</c:v>
                </c:pt>
                <c:pt idx="1">
                  <c:v>Rodolfo Mariano</c:v>
                </c:pt>
                <c:pt idx="2">
                  <c:v>Luís Martins</c:v>
                </c:pt>
                <c:pt idx="3">
                  <c:v>Ana Alvares</c:v>
                </c:pt>
                <c:pt idx="4">
                  <c:v>José Pena</c:v>
                </c:pt>
              </c:strCache>
            </c:strRef>
          </c:cat>
          <c:val>
            <c:numRef>
              <c:f>Avaliação!$G$5:$G$9</c:f>
              <c:numCache>
                <c:formatCode>General</c:formatCode>
                <c:ptCount val="5"/>
                <c:pt idx="0">
                  <c:v>67</c:v>
                </c:pt>
                <c:pt idx="1">
                  <c:v>15</c:v>
                </c:pt>
                <c:pt idx="2">
                  <c:v>20</c:v>
                </c:pt>
                <c:pt idx="3">
                  <c:v>34</c:v>
                </c:pt>
                <c:pt idx="4">
                  <c:v>34</c:v>
                </c:pt>
              </c:numCache>
            </c:numRef>
          </c:val>
        </c:ser>
        <c:ser>
          <c:idx val="3"/>
          <c:order val="3"/>
          <c:tx>
            <c:strRef>
              <c:f>Avaliação!$H$2:$H$4</c:f>
              <c:strCache>
                <c:ptCount val="3"/>
                <c:pt idx="0">
                  <c:v>Teste de Avaliação </c:v>
                </c:pt>
                <c:pt idx="2">
                  <c:v>Total perguntas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Avaliação!$D$5:$D$9</c:f>
              <c:strCache>
                <c:ptCount val="5"/>
                <c:pt idx="0">
                  <c:v>João Alvares</c:v>
                </c:pt>
                <c:pt idx="1">
                  <c:v>Rodolfo Mariano</c:v>
                </c:pt>
                <c:pt idx="2">
                  <c:v>Luís Martins</c:v>
                </c:pt>
                <c:pt idx="3">
                  <c:v>Ana Alvares</c:v>
                </c:pt>
                <c:pt idx="4">
                  <c:v>José Pena</c:v>
                </c:pt>
              </c:strCache>
            </c:strRef>
          </c:cat>
          <c:val>
            <c:numRef>
              <c:f>Avaliação!$H$5:$H$9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564352"/>
        <c:axId val="192609208"/>
      </c:barChart>
      <c:catAx>
        <c:axId val="192564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b="1"/>
                  <a:t>Nomes</a:t>
                </a:r>
              </a:p>
            </c:rich>
          </c:tx>
          <c:layout>
            <c:manualLayout>
              <c:xMode val="edge"/>
              <c:yMode val="edge"/>
              <c:x val="0.45851268591426075"/>
              <c:y val="0.7062255759696705"/>
            </c:manualLayout>
          </c:layout>
          <c:overlay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2609208"/>
        <c:crosses val="autoZero"/>
        <c:auto val="1"/>
        <c:lblAlgn val="ctr"/>
        <c:lblOffset val="100"/>
        <c:noMultiLvlLbl val="0"/>
      </c:catAx>
      <c:valAx>
        <c:axId val="19260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b="1"/>
                  <a:t>Notas</a:t>
                </a:r>
              </a:p>
            </c:rich>
          </c:tx>
          <c:overlay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2564352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  <a:ln>
          <a:solidFill>
            <a:srgbClr val="FF9999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12700" cap="flat" cmpd="sng" algn="ctr">
      <a:solidFill>
        <a:schemeClr val="accent4">
          <a:lumMod val="60000"/>
          <a:lumOff val="40000"/>
        </a:schemeClr>
      </a:solidFill>
      <a:prstDash val="sysDash"/>
      <a:miter lim="800000"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Teste de Avaliação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Avaliação!$E$2:$E$4</c:f>
              <c:strCache>
                <c:ptCount val="3"/>
                <c:pt idx="0">
                  <c:v>Teste de Avaliação </c:v>
                </c:pt>
                <c:pt idx="2">
                  <c:v>Sim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Avaliação!$D$5:$D$9</c:f>
              <c:strCache>
                <c:ptCount val="5"/>
                <c:pt idx="0">
                  <c:v>João Alvares</c:v>
                </c:pt>
                <c:pt idx="1">
                  <c:v>Rodolfo Mariano</c:v>
                </c:pt>
                <c:pt idx="2">
                  <c:v>Luís Martins</c:v>
                </c:pt>
                <c:pt idx="3">
                  <c:v>Ana Alvares</c:v>
                </c:pt>
                <c:pt idx="4">
                  <c:v>José Pena</c:v>
                </c:pt>
              </c:strCache>
            </c:strRef>
          </c:cat>
          <c:val>
            <c:numRef>
              <c:f>Avaliação!$E$5:$E$9</c:f>
              <c:numCache>
                <c:formatCode>General</c:formatCode>
                <c:ptCount val="5"/>
                <c:pt idx="0">
                  <c:v>25</c:v>
                </c:pt>
                <c:pt idx="1">
                  <c:v>65</c:v>
                </c:pt>
                <c:pt idx="2">
                  <c:v>35</c:v>
                </c:pt>
                <c:pt idx="3">
                  <c:v>45</c:v>
                </c:pt>
                <c:pt idx="4">
                  <c:v>15</c:v>
                </c:pt>
              </c:numCache>
            </c:numRef>
          </c:val>
        </c:ser>
        <c:ser>
          <c:idx val="1"/>
          <c:order val="1"/>
          <c:tx>
            <c:strRef>
              <c:f>Avaliação!$F$2:$F$4</c:f>
              <c:strCache>
                <c:ptCount val="3"/>
                <c:pt idx="0">
                  <c:v>Teste de Avaliação </c:v>
                </c:pt>
                <c:pt idx="2">
                  <c:v>Não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Avaliação!$D$5:$D$9</c:f>
              <c:strCache>
                <c:ptCount val="5"/>
                <c:pt idx="0">
                  <c:v>João Alvares</c:v>
                </c:pt>
                <c:pt idx="1">
                  <c:v>Rodolfo Mariano</c:v>
                </c:pt>
                <c:pt idx="2">
                  <c:v>Luís Martins</c:v>
                </c:pt>
                <c:pt idx="3">
                  <c:v>Ana Alvares</c:v>
                </c:pt>
                <c:pt idx="4">
                  <c:v>José Pena</c:v>
                </c:pt>
              </c:strCache>
            </c:strRef>
          </c:cat>
          <c:val>
            <c:numRef>
              <c:f>Avaliação!$F$5:$F$9</c:f>
              <c:numCache>
                <c:formatCode>General</c:formatCode>
                <c:ptCount val="5"/>
                <c:pt idx="0">
                  <c:v>8</c:v>
                </c:pt>
                <c:pt idx="1">
                  <c:v>20</c:v>
                </c:pt>
                <c:pt idx="2">
                  <c:v>45</c:v>
                </c:pt>
                <c:pt idx="3">
                  <c:v>21</c:v>
                </c:pt>
                <c:pt idx="4">
                  <c:v>51</c:v>
                </c:pt>
              </c:numCache>
            </c:numRef>
          </c:val>
        </c:ser>
        <c:ser>
          <c:idx val="2"/>
          <c:order val="2"/>
          <c:tx>
            <c:strRef>
              <c:f>Avaliação!$G$2:$G$4</c:f>
              <c:strCache>
                <c:ptCount val="3"/>
                <c:pt idx="0">
                  <c:v>Teste de Avaliação </c:v>
                </c:pt>
                <c:pt idx="2">
                  <c:v>NS/NR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Avaliação!$D$5:$D$9</c:f>
              <c:strCache>
                <c:ptCount val="5"/>
                <c:pt idx="0">
                  <c:v>João Alvares</c:v>
                </c:pt>
                <c:pt idx="1">
                  <c:v>Rodolfo Mariano</c:v>
                </c:pt>
                <c:pt idx="2">
                  <c:v>Luís Martins</c:v>
                </c:pt>
                <c:pt idx="3">
                  <c:v>Ana Alvares</c:v>
                </c:pt>
                <c:pt idx="4">
                  <c:v>José Pena</c:v>
                </c:pt>
              </c:strCache>
            </c:strRef>
          </c:cat>
          <c:val>
            <c:numRef>
              <c:f>Avaliação!$G$5:$G$9</c:f>
              <c:numCache>
                <c:formatCode>General</c:formatCode>
                <c:ptCount val="5"/>
                <c:pt idx="0">
                  <c:v>67</c:v>
                </c:pt>
                <c:pt idx="1">
                  <c:v>15</c:v>
                </c:pt>
                <c:pt idx="2">
                  <c:v>20</c:v>
                </c:pt>
                <c:pt idx="3">
                  <c:v>34</c:v>
                </c:pt>
                <c:pt idx="4">
                  <c:v>34</c:v>
                </c:pt>
              </c:numCache>
            </c:numRef>
          </c:val>
        </c:ser>
        <c:ser>
          <c:idx val="3"/>
          <c:order val="3"/>
          <c:tx>
            <c:strRef>
              <c:f>Avaliação!$H$2:$H$4</c:f>
              <c:strCache>
                <c:ptCount val="3"/>
                <c:pt idx="0">
                  <c:v>Teste de Avaliação </c:v>
                </c:pt>
                <c:pt idx="2">
                  <c:v>Total perguntas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Avaliação!$D$5:$D$9</c:f>
              <c:strCache>
                <c:ptCount val="5"/>
                <c:pt idx="0">
                  <c:v>João Alvares</c:v>
                </c:pt>
                <c:pt idx="1">
                  <c:v>Rodolfo Mariano</c:v>
                </c:pt>
                <c:pt idx="2">
                  <c:v>Luís Martins</c:v>
                </c:pt>
                <c:pt idx="3">
                  <c:v>Ana Alvares</c:v>
                </c:pt>
                <c:pt idx="4">
                  <c:v>José Pena</c:v>
                </c:pt>
              </c:strCache>
            </c:strRef>
          </c:cat>
          <c:val>
            <c:numRef>
              <c:f>Avaliação!$H$5:$H$9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311048"/>
        <c:axId val="192313480"/>
      </c:barChart>
      <c:catAx>
        <c:axId val="192311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b="1"/>
                  <a:t>Nomes</a:t>
                </a:r>
              </a:p>
            </c:rich>
          </c:tx>
          <c:layout>
            <c:manualLayout>
              <c:xMode val="edge"/>
              <c:yMode val="edge"/>
              <c:x val="0.45851268591426075"/>
              <c:y val="0.7062255759696705"/>
            </c:manualLayout>
          </c:layout>
          <c:overlay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2313480"/>
        <c:crosses val="autoZero"/>
        <c:auto val="1"/>
        <c:lblAlgn val="ctr"/>
        <c:lblOffset val="100"/>
        <c:noMultiLvlLbl val="0"/>
      </c:catAx>
      <c:valAx>
        <c:axId val="19231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b="1"/>
                  <a:t>Notas</a:t>
                </a:r>
              </a:p>
            </c:rich>
          </c:tx>
          <c:overlay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2311048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  <a:ln>
          <a:solidFill>
            <a:srgbClr val="FF9999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12700" cap="flat" cmpd="sng" algn="ctr">
      <a:solidFill>
        <a:schemeClr val="accent4">
          <a:lumMod val="60000"/>
          <a:lumOff val="40000"/>
        </a:schemeClr>
      </a:solidFill>
      <a:prstDash val="sysDash"/>
      <a:miter lim="800000"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Avaliação!$E$2:$E$4</c:f>
              <c:strCache>
                <c:ptCount val="3"/>
                <c:pt idx="0">
                  <c:v>Teste de Avaliação </c:v>
                </c:pt>
                <c:pt idx="2">
                  <c:v>Sim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Avaliação!$D$5:$D$9</c:f>
              <c:strCache>
                <c:ptCount val="5"/>
                <c:pt idx="0">
                  <c:v>João Alvares</c:v>
                </c:pt>
                <c:pt idx="1">
                  <c:v>Rodolfo Mariano</c:v>
                </c:pt>
                <c:pt idx="2">
                  <c:v>Luís Martins</c:v>
                </c:pt>
                <c:pt idx="3">
                  <c:v>Ana Alvares</c:v>
                </c:pt>
                <c:pt idx="4">
                  <c:v>José Pena</c:v>
                </c:pt>
              </c:strCache>
            </c:strRef>
          </c:cat>
          <c:val>
            <c:numRef>
              <c:f>Avaliação!$E$5:$E$9</c:f>
              <c:numCache>
                <c:formatCode>General</c:formatCode>
                <c:ptCount val="5"/>
                <c:pt idx="0">
                  <c:v>25</c:v>
                </c:pt>
                <c:pt idx="1">
                  <c:v>65</c:v>
                </c:pt>
                <c:pt idx="2">
                  <c:v>35</c:v>
                </c:pt>
                <c:pt idx="3">
                  <c:v>45</c:v>
                </c:pt>
                <c:pt idx="4">
                  <c:v>15</c:v>
                </c:pt>
              </c:numCache>
            </c:numRef>
          </c:val>
        </c:ser>
        <c:ser>
          <c:idx val="1"/>
          <c:order val="1"/>
          <c:tx>
            <c:strRef>
              <c:f>Avaliação!$F$2:$F$4</c:f>
              <c:strCache>
                <c:ptCount val="3"/>
                <c:pt idx="0">
                  <c:v>Teste de Avaliação </c:v>
                </c:pt>
                <c:pt idx="2">
                  <c:v>Não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Avaliação!$D$5:$D$9</c:f>
              <c:strCache>
                <c:ptCount val="5"/>
                <c:pt idx="0">
                  <c:v>João Alvares</c:v>
                </c:pt>
                <c:pt idx="1">
                  <c:v>Rodolfo Mariano</c:v>
                </c:pt>
                <c:pt idx="2">
                  <c:v>Luís Martins</c:v>
                </c:pt>
                <c:pt idx="3">
                  <c:v>Ana Alvares</c:v>
                </c:pt>
                <c:pt idx="4">
                  <c:v>José Pena</c:v>
                </c:pt>
              </c:strCache>
            </c:strRef>
          </c:cat>
          <c:val>
            <c:numRef>
              <c:f>Avaliação!$F$5:$F$9</c:f>
              <c:numCache>
                <c:formatCode>General</c:formatCode>
                <c:ptCount val="5"/>
                <c:pt idx="0">
                  <c:v>8</c:v>
                </c:pt>
                <c:pt idx="1">
                  <c:v>20</c:v>
                </c:pt>
                <c:pt idx="2">
                  <c:v>45</c:v>
                </c:pt>
                <c:pt idx="3">
                  <c:v>21</c:v>
                </c:pt>
                <c:pt idx="4">
                  <c:v>51</c:v>
                </c:pt>
              </c:numCache>
            </c:numRef>
          </c:val>
        </c:ser>
        <c:ser>
          <c:idx val="2"/>
          <c:order val="2"/>
          <c:tx>
            <c:strRef>
              <c:f>Avaliação!$G$2:$G$4</c:f>
              <c:strCache>
                <c:ptCount val="3"/>
                <c:pt idx="0">
                  <c:v>Teste de Avaliação </c:v>
                </c:pt>
                <c:pt idx="2">
                  <c:v>NS/NR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Avaliação!$D$5:$D$9</c:f>
              <c:strCache>
                <c:ptCount val="5"/>
                <c:pt idx="0">
                  <c:v>João Alvares</c:v>
                </c:pt>
                <c:pt idx="1">
                  <c:v>Rodolfo Mariano</c:v>
                </c:pt>
                <c:pt idx="2">
                  <c:v>Luís Martins</c:v>
                </c:pt>
                <c:pt idx="3">
                  <c:v>Ana Alvares</c:v>
                </c:pt>
                <c:pt idx="4">
                  <c:v>José Pena</c:v>
                </c:pt>
              </c:strCache>
            </c:strRef>
          </c:cat>
          <c:val>
            <c:numRef>
              <c:f>Avaliação!$G$5:$G$9</c:f>
              <c:numCache>
                <c:formatCode>General</c:formatCode>
                <c:ptCount val="5"/>
                <c:pt idx="0">
                  <c:v>67</c:v>
                </c:pt>
                <c:pt idx="1">
                  <c:v>15</c:v>
                </c:pt>
                <c:pt idx="2">
                  <c:v>20</c:v>
                </c:pt>
                <c:pt idx="3">
                  <c:v>34</c:v>
                </c:pt>
                <c:pt idx="4">
                  <c:v>34</c:v>
                </c:pt>
              </c:numCache>
            </c:numRef>
          </c:val>
        </c:ser>
        <c:ser>
          <c:idx val="3"/>
          <c:order val="3"/>
          <c:tx>
            <c:strRef>
              <c:f>Avaliação!$H$2:$H$4</c:f>
              <c:strCache>
                <c:ptCount val="3"/>
                <c:pt idx="0">
                  <c:v>Teste de Avaliação </c:v>
                </c:pt>
                <c:pt idx="2">
                  <c:v>Total perguntas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Avaliação!$D$5:$D$9</c:f>
              <c:strCache>
                <c:ptCount val="5"/>
                <c:pt idx="0">
                  <c:v>João Alvares</c:v>
                </c:pt>
                <c:pt idx="1">
                  <c:v>Rodolfo Mariano</c:v>
                </c:pt>
                <c:pt idx="2">
                  <c:v>Luís Martins</c:v>
                </c:pt>
                <c:pt idx="3">
                  <c:v>Ana Alvares</c:v>
                </c:pt>
                <c:pt idx="4">
                  <c:v>José Pena</c:v>
                </c:pt>
              </c:strCache>
            </c:strRef>
          </c:cat>
          <c:val>
            <c:numRef>
              <c:f>Avaliação!$H$5:$H$9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'Notas Escolares '!$C$3</c:f>
              <c:strCache>
                <c:ptCount val="1"/>
                <c:pt idx="0">
                  <c:v>1ºTeste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2540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</c:dPt>
          <c:dPt>
            <c:idx val="6"/>
            <c:bubble3D val="0"/>
            <c:spPr>
              <a:solidFill>
                <a:schemeClr val="accent1"/>
              </a:solidFill>
              <a:ln w="2540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</c:dPt>
          <c:dPt>
            <c:idx val="7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</c:dPt>
          <c:dLbls>
            <c:dLbl>
              <c:idx val="0"/>
              <c:layout>
                <c:manualLayout>
                  <c:x val="-0.10459689413823273"/>
                  <c:y val="8.2835739282589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9733158355205"/>
                      <c:h val="0.120231481481481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910787401574803"/>
                  <c:y val="5.97131087780694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843919510061243"/>
                  <c:y val="-0.204674467774861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788713910761155E-3"/>
                  <c:y val="-0.316220836978711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5778893263342081"/>
                  <c:y val="-0.201143919510061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651793525809275E-2"/>
                  <c:y val="-0.126915828229804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02777777777778"/>
                      <c:h val="0.1340511081948089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8005533683289585"/>
                  <c:y val="8.10360163312918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21828958880139981"/>
                  <c:y val="1.876640419947506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80555555555556"/>
                      <c:h val="0.1248611111111111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'Notas Escolares '!$B$4:$B$11</c:f>
              <c:strCache>
                <c:ptCount val="8"/>
                <c:pt idx="0">
                  <c:v>Lelo Marmelo</c:v>
                </c:pt>
                <c:pt idx="1">
                  <c:v>Serafim Saudade</c:v>
                </c:pt>
                <c:pt idx="2">
                  <c:v>Xica da Silva</c:v>
                </c:pt>
                <c:pt idx="3">
                  <c:v>João Pinto</c:v>
                </c:pt>
                <c:pt idx="4">
                  <c:v>Anabela Tosca</c:v>
                </c:pt>
                <c:pt idx="5">
                  <c:v>Crispim Mandarim</c:v>
                </c:pt>
                <c:pt idx="6">
                  <c:v>Asdrubal Copa </c:v>
                </c:pt>
                <c:pt idx="7">
                  <c:v>Anastásio Botão </c:v>
                </c:pt>
              </c:strCache>
            </c:strRef>
          </c:cat>
          <c:val>
            <c:numRef>
              <c:f>'Notas Escolares '!$C$4:$C$11</c:f>
              <c:numCache>
                <c:formatCode>0.00</c:formatCode>
                <c:ptCount val="8"/>
                <c:pt idx="0">
                  <c:v>11.25</c:v>
                </c:pt>
                <c:pt idx="1">
                  <c:v>16.100000000000001</c:v>
                </c:pt>
                <c:pt idx="2">
                  <c:v>15.27</c:v>
                </c:pt>
                <c:pt idx="3">
                  <c:v>18.8</c:v>
                </c:pt>
                <c:pt idx="4">
                  <c:v>9.4</c:v>
                </c:pt>
                <c:pt idx="5">
                  <c:v>10.4</c:v>
                </c:pt>
                <c:pt idx="6">
                  <c:v>17</c:v>
                </c:pt>
                <c:pt idx="7">
                  <c:v>5.5</c:v>
                </c:pt>
              </c:numCache>
            </c:numRef>
          </c:val>
        </c:ser>
        <c:ser>
          <c:idx val="1"/>
          <c:order val="1"/>
          <c:tx>
            <c:strRef>
              <c:f>'Notas Escolares '!$D$3</c:f>
              <c:strCache>
                <c:ptCount val="1"/>
                <c:pt idx="0">
                  <c:v>2ºTeste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'Notas Escolares '!$B$4:$B$11</c:f>
              <c:strCache>
                <c:ptCount val="8"/>
                <c:pt idx="0">
                  <c:v>Lelo Marmelo</c:v>
                </c:pt>
                <c:pt idx="1">
                  <c:v>Serafim Saudade</c:v>
                </c:pt>
                <c:pt idx="2">
                  <c:v>Xica da Silva</c:v>
                </c:pt>
                <c:pt idx="3">
                  <c:v>João Pinto</c:v>
                </c:pt>
                <c:pt idx="4">
                  <c:v>Anabela Tosca</c:v>
                </c:pt>
                <c:pt idx="5">
                  <c:v>Crispim Mandarim</c:v>
                </c:pt>
                <c:pt idx="6">
                  <c:v>Asdrubal Copa </c:v>
                </c:pt>
                <c:pt idx="7">
                  <c:v>Anastásio Botão </c:v>
                </c:pt>
              </c:strCache>
            </c:strRef>
          </c:cat>
          <c:val>
            <c:numRef>
              <c:f>'Notas Escolares '!$D$4:$D$11</c:f>
              <c:numCache>
                <c:formatCode>0.00</c:formatCode>
                <c:ptCount val="8"/>
                <c:pt idx="0">
                  <c:v>6.4</c:v>
                </c:pt>
                <c:pt idx="1">
                  <c:v>9.1999999999999993</c:v>
                </c:pt>
                <c:pt idx="2">
                  <c:v>12</c:v>
                </c:pt>
                <c:pt idx="3">
                  <c:v>12</c:v>
                </c:pt>
                <c:pt idx="4">
                  <c:v>5.5</c:v>
                </c:pt>
                <c:pt idx="5">
                  <c:v>7.6</c:v>
                </c:pt>
                <c:pt idx="6">
                  <c:v>19.899999999999999</c:v>
                </c:pt>
                <c:pt idx="7">
                  <c:v>3</c:v>
                </c:pt>
              </c:numCache>
            </c:numRef>
          </c:val>
        </c:ser>
        <c:ser>
          <c:idx val="2"/>
          <c:order val="2"/>
          <c:tx>
            <c:strRef>
              <c:f>'Notas Escolares '!$E$3</c:f>
              <c:strCache>
                <c:ptCount val="1"/>
                <c:pt idx="0">
                  <c:v>Nota Final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'Notas Escolares '!$B$4:$B$11</c:f>
              <c:strCache>
                <c:ptCount val="8"/>
                <c:pt idx="0">
                  <c:v>Lelo Marmelo</c:v>
                </c:pt>
                <c:pt idx="1">
                  <c:v>Serafim Saudade</c:v>
                </c:pt>
                <c:pt idx="2">
                  <c:v>Xica da Silva</c:v>
                </c:pt>
                <c:pt idx="3">
                  <c:v>João Pinto</c:v>
                </c:pt>
                <c:pt idx="4">
                  <c:v>Anabela Tosca</c:v>
                </c:pt>
                <c:pt idx="5">
                  <c:v>Crispim Mandarim</c:v>
                </c:pt>
                <c:pt idx="6">
                  <c:v>Asdrubal Copa </c:v>
                </c:pt>
                <c:pt idx="7">
                  <c:v>Anastásio Botão </c:v>
                </c:pt>
              </c:strCache>
            </c:strRef>
          </c:cat>
          <c:val>
            <c:numRef>
              <c:f>'Notas Escolares '!$E$4:$E$11</c:f>
              <c:numCache>
                <c:formatCode>General</c:formatCode>
                <c:ptCount val="8"/>
                <c:pt idx="0">
                  <c:v>8.8249999999999993</c:v>
                </c:pt>
                <c:pt idx="1">
                  <c:v>12.65</c:v>
                </c:pt>
                <c:pt idx="2">
                  <c:v>13.635</c:v>
                </c:pt>
                <c:pt idx="3">
                  <c:v>15.4</c:v>
                </c:pt>
                <c:pt idx="4">
                  <c:v>7.45</c:v>
                </c:pt>
                <c:pt idx="5">
                  <c:v>9</c:v>
                </c:pt>
                <c:pt idx="6">
                  <c:v>18.45</c:v>
                </c:pt>
                <c:pt idx="7">
                  <c:v>4.25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Folha de vencimento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'Revisões _3'!$A$16:$A$26</c:f>
              <c:numCache>
                <c:formatCode>General</c:formatCode>
                <c:ptCount val="11"/>
                <c:pt idx="0">
                  <c:v>0</c:v>
                </c:pt>
                <c:pt idx="1">
                  <c:v>5</c:v>
                </c:pt>
                <c:pt idx="9">
                  <c:v>0</c:v>
                </c:pt>
                <c:pt idx="10" formatCode="#,##0.00\ &quot;€&quot;">
                  <c:v>1626.3636363636365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'Revisões _3'!$B$16:$B$26</c:f>
              <c:numCache>
                <c:formatCode>General</c:formatCode>
                <c:ptCount val="11"/>
                <c:pt idx="0" formatCode="#,##0.000\ &quot;€&quot;">
                  <c:v>0</c:v>
                </c:pt>
                <c:pt idx="1">
                  <c:v>3</c:v>
                </c:pt>
                <c:pt idx="3">
                  <c:v>0</c:v>
                </c:pt>
                <c:pt idx="4" formatCode="#,##0.00\ &quot;€&quot;">
                  <c:v>732.09090909090912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'Revisões _3'!$C$16:$C$26</c:f>
              <c:numCache>
                <c:formatCode>General</c:formatCode>
                <c:ptCount val="1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592936"/>
        <c:axId val="212596072"/>
        <c:axId val="0"/>
      </c:bar3DChart>
      <c:catAx>
        <c:axId val="212592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2596072"/>
        <c:crosses val="autoZero"/>
        <c:auto val="1"/>
        <c:lblAlgn val="ctr"/>
        <c:lblOffset val="100"/>
        <c:noMultiLvlLbl val="0"/>
      </c:catAx>
      <c:valAx>
        <c:axId val="21259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2592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pattFill prst="pct5">
      <a:fgClr>
        <a:schemeClr val="accent5">
          <a:lumMod val="40000"/>
          <a:lumOff val="60000"/>
        </a:schemeClr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rgbClr val="000000"/>
      </a:outerShdw>
    </a:effectLst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11</xdr:row>
      <xdr:rowOff>157162</xdr:rowOff>
    </xdr:from>
    <xdr:to>
      <xdr:col>9</xdr:col>
      <xdr:colOff>85725</xdr:colOff>
      <xdr:row>26</xdr:row>
      <xdr:rowOff>42862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28575</xdr:rowOff>
    </xdr:from>
    <xdr:to>
      <xdr:col>8</xdr:col>
      <xdr:colOff>333375</xdr:colOff>
      <xdr:row>16</xdr:row>
      <xdr:rowOff>104775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18</xdr:row>
      <xdr:rowOff>19050</xdr:rowOff>
    </xdr:from>
    <xdr:to>
      <xdr:col>8</xdr:col>
      <xdr:colOff>314325</xdr:colOff>
      <xdr:row>32</xdr:row>
      <xdr:rowOff>95250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2</xdr:row>
      <xdr:rowOff>23812</xdr:rowOff>
    </xdr:from>
    <xdr:to>
      <xdr:col>16</xdr:col>
      <xdr:colOff>104775</xdr:colOff>
      <xdr:row>15</xdr:row>
      <xdr:rowOff>180975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15</xdr:row>
      <xdr:rowOff>328612</xdr:rowOff>
    </xdr:from>
    <xdr:to>
      <xdr:col>10</xdr:col>
      <xdr:colOff>142875</xdr:colOff>
      <xdr:row>27</xdr:row>
      <xdr:rowOff>128587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0"/>
  <sheetViews>
    <sheetView workbookViewId="0">
      <selection activeCell="E5" sqref="E5"/>
    </sheetView>
  </sheetViews>
  <sheetFormatPr defaultRowHeight="15" x14ac:dyDescent="0.25"/>
  <cols>
    <col min="1" max="1" width="20.140625" customWidth="1"/>
    <col min="2" max="2" width="11.42578125" customWidth="1"/>
    <col min="3" max="3" width="12.42578125" customWidth="1"/>
    <col min="4" max="4" width="10.85546875" customWidth="1"/>
    <col min="5" max="5" width="27.140625" customWidth="1"/>
    <col min="6" max="6" width="18.140625" customWidth="1"/>
  </cols>
  <sheetData>
    <row r="3" spans="1:6" ht="15.75" thickBot="1" x14ac:dyDescent="0.3"/>
    <row r="4" spans="1:6" ht="16.5" thickTop="1" thickBot="1" x14ac:dyDescent="0.3">
      <c r="A4" s="95" t="s">
        <v>112</v>
      </c>
      <c r="B4" s="96" t="s">
        <v>121</v>
      </c>
      <c r="C4" s="96" t="s">
        <v>122</v>
      </c>
      <c r="D4" s="96" t="s">
        <v>123</v>
      </c>
      <c r="E4" s="96" t="s">
        <v>81</v>
      </c>
      <c r="F4" s="97" t="s">
        <v>124</v>
      </c>
    </row>
    <row r="5" spans="1:6" ht="15.75" thickBot="1" x14ac:dyDescent="0.3">
      <c r="A5" s="98" t="s">
        <v>113</v>
      </c>
      <c r="B5" s="67">
        <v>13</v>
      </c>
      <c r="C5" s="67">
        <v>12</v>
      </c>
      <c r="D5" s="67">
        <v>15</v>
      </c>
      <c r="E5" s="67">
        <f>(B5*50%)+(C5*25%)+(D5*25%)</f>
        <v>13.25</v>
      </c>
      <c r="F5" s="68" t="str">
        <f>IF(E5,F16,F17)</f>
        <v>Suficiente</v>
      </c>
    </row>
    <row r="6" spans="1:6" ht="15.75" thickBot="1" x14ac:dyDescent="0.3">
      <c r="A6" s="98" t="s">
        <v>114</v>
      </c>
      <c r="B6" s="67">
        <v>12</v>
      </c>
      <c r="C6" s="67"/>
      <c r="D6" s="67">
        <v>15</v>
      </c>
      <c r="E6" s="67">
        <f>(B6*50%)+(C6*25%)+(D6*25%)</f>
        <v>9.75</v>
      </c>
      <c r="F6" s="68" t="str">
        <f>IF(E6,F15,F16)</f>
        <v>Insuficiente</v>
      </c>
    </row>
    <row r="7" spans="1:6" ht="15.75" thickBot="1" x14ac:dyDescent="0.3">
      <c r="A7" s="98" t="s">
        <v>115</v>
      </c>
      <c r="B7" s="67">
        <v>18</v>
      </c>
      <c r="C7" s="67">
        <v>10</v>
      </c>
      <c r="D7" s="67">
        <v>15</v>
      </c>
      <c r="E7" s="67">
        <f>(B7*50%)+(C7*25%)+(D7*25%)</f>
        <v>15.25</v>
      </c>
      <c r="F7" s="68" t="str">
        <f>IF(E7,F17,F18)</f>
        <v>Bom</v>
      </c>
    </row>
    <row r="8" spans="1:6" ht="15.75" thickBot="1" x14ac:dyDescent="0.3">
      <c r="A8" s="98" t="s">
        <v>117</v>
      </c>
      <c r="B8" s="67">
        <v>9</v>
      </c>
      <c r="C8" s="67">
        <v>12</v>
      </c>
      <c r="D8" s="67">
        <v>15</v>
      </c>
      <c r="E8" s="67">
        <f>(B8*50%)+(C8*25%)+(D8*25%)</f>
        <v>11.25</v>
      </c>
      <c r="F8" s="68" t="str">
        <f>IF(E8,F16,F17)</f>
        <v>Suficiente</v>
      </c>
    </row>
    <row r="9" spans="1:6" ht="15.75" thickBot="1" x14ac:dyDescent="0.3">
      <c r="A9" s="98" t="s">
        <v>118</v>
      </c>
      <c r="B9" s="67">
        <v>7</v>
      </c>
      <c r="C9" s="67">
        <v>11</v>
      </c>
      <c r="D9" s="67">
        <v>15</v>
      </c>
      <c r="E9" s="67">
        <f t="shared" ref="E9:E12" si="0">(B9*50%)+(C9*25%)+(D9*25%)</f>
        <v>10</v>
      </c>
      <c r="F9" s="68" t="str">
        <f>IF(E9,F16,F17)</f>
        <v>Suficiente</v>
      </c>
    </row>
    <row r="10" spans="1:6" ht="15.75" thickBot="1" x14ac:dyDescent="0.3">
      <c r="A10" s="98" t="s">
        <v>116</v>
      </c>
      <c r="B10" s="67">
        <v>12</v>
      </c>
      <c r="C10" s="67"/>
      <c r="D10" s="67">
        <v>15</v>
      </c>
      <c r="E10" s="67">
        <f t="shared" si="0"/>
        <v>9.75</v>
      </c>
      <c r="F10" s="68" t="str">
        <f>IF(E10,F15,F16)</f>
        <v>Insuficiente</v>
      </c>
    </row>
    <row r="11" spans="1:6" ht="15.75" thickBot="1" x14ac:dyDescent="0.3">
      <c r="A11" s="98" t="s">
        <v>119</v>
      </c>
      <c r="B11" s="67">
        <v>11</v>
      </c>
      <c r="C11" s="67">
        <v>12</v>
      </c>
      <c r="D11" s="67">
        <v>15</v>
      </c>
      <c r="E11" s="67">
        <f t="shared" si="0"/>
        <v>12.25</v>
      </c>
      <c r="F11" s="68" t="str">
        <f>IF(E11,F16,F17)</f>
        <v>Suficiente</v>
      </c>
    </row>
    <row r="12" spans="1:6" ht="15.75" thickBot="1" x14ac:dyDescent="0.3">
      <c r="A12" s="99" t="s">
        <v>120</v>
      </c>
      <c r="B12" s="69">
        <v>15</v>
      </c>
      <c r="C12" s="69">
        <v>12</v>
      </c>
      <c r="D12" s="69">
        <v>15</v>
      </c>
      <c r="E12" s="67">
        <f t="shared" si="0"/>
        <v>14.25</v>
      </c>
      <c r="F12" s="70" t="str">
        <f>IF(E12,F16,F17)</f>
        <v>Suficiente</v>
      </c>
    </row>
    <row r="13" spans="1:6" ht="16.5" thickTop="1" thickBot="1" x14ac:dyDescent="0.3"/>
    <row r="14" spans="1:6" ht="16.5" thickTop="1" thickBot="1" x14ac:dyDescent="0.3">
      <c r="A14" s="95" t="s">
        <v>125</v>
      </c>
      <c r="B14" s="71"/>
      <c r="E14" s="95">
        <v>0</v>
      </c>
      <c r="F14" s="66" t="s">
        <v>131</v>
      </c>
    </row>
    <row r="15" spans="1:6" ht="15.75" thickBot="1" x14ac:dyDescent="0.3">
      <c r="A15" s="98" t="s">
        <v>126</v>
      </c>
      <c r="B15" s="33"/>
      <c r="E15" s="98">
        <v>5</v>
      </c>
      <c r="F15" s="68" t="s">
        <v>132</v>
      </c>
    </row>
    <row r="16" spans="1:6" ht="15.75" thickBot="1" x14ac:dyDescent="0.3">
      <c r="A16" s="98" t="s">
        <v>127</v>
      </c>
      <c r="B16" s="33"/>
      <c r="E16" s="98">
        <v>10</v>
      </c>
      <c r="F16" s="68" t="s">
        <v>84</v>
      </c>
    </row>
    <row r="17" spans="1:6" ht="15.75" thickBot="1" x14ac:dyDescent="0.3">
      <c r="A17" s="98" t="s">
        <v>128</v>
      </c>
      <c r="B17" s="33"/>
      <c r="E17" s="98">
        <v>15</v>
      </c>
      <c r="F17" s="68" t="s">
        <v>85</v>
      </c>
    </row>
    <row r="18" spans="1:6" ht="15.75" thickBot="1" x14ac:dyDescent="0.3">
      <c r="A18" s="98" t="s">
        <v>129</v>
      </c>
      <c r="B18" s="33"/>
      <c r="E18" s="98">
        <v>18</v>
      </c>
      <c r="F18" s="68" t="s">
        <v>133</v>
      </c>
    </row>
    <row r="19" spans="1:6" ht="15.75" thickBot="1" x14ac:dyDescent="0.3">
      <c r="A19" s="99" t="s">
        <v>130</v>
      </c>
      <c r="B19" s="72"/>
      <c r="E19" s="99">
        <v>20</v>
      </c>
      <c r="F19" s="70" t="s">
        <v>134</v>
      </c>
    </row>
    <row r="20" spans="1:6" ht="15.75" thickTop="1" x14ac:dyDescent="0.25"/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E19" sqref="E19"/>
    </sheetView>
  </sheetViews>
  <sheetFormatPr defaultRowHeight="15" x14ac:dyDescent="0.25"/>
  <cols>
    <col min="1" max="1" width="18.5703125" customWidth="1"/>
    <col min="2" max="2" width="17.28515625" customWidth="1"/>
    <col min="3" max="3" width="18.28515625" customWidth="1"/>
    <col min="4" max="4" width="17.42578125" customWidth="1"/>
    <col min="5" max="5" width="19.140625" customWidth="1"/>
    <col min="6" max="6" width="14.7109375" customWidth="1"/>
    <col min="7" max="7" width="14.5703125" customWidth="1"/>
    <col min="8" max="8" width="13.5703125" customWidth="1"/>
  </cols>
  <sheetData>
    <row r="1" spans="1:8" ht="15.75" thickBot="1" x14ac:dyDescent="0.3"/>
    <row r="2" spans="1:8" ht="16.5" thickTop="1" thickBot="1" x14ac:dyDescent="0.3">
      <c r="A2" s="73" t="s">
        <v>135</v>
      </c>
      <c r="B2" s="74" t="s">
        <v>136</v>
      </c>
      <c r="C2" s="74" t="s">
        <v>137</v>
      </c>
      <c r="D2" s="74" t="s">
        <v>138</v>
      </c>
      <c r="E2" s="74" t="s">
        <v>139</v>
      </c>
      <c r="F2" s="74" t="s">
        <v>140</v>
      </c>
      <c r="G2" s="74" t="s">
        <v>153</v>
      </c>
      <c r="H2" s="75" t="s">
        <v>141</v>
      </c>
    </row>
    <row r="3" spans="1:8" ht="15.75" thickBot="1" x14ac:dyDescent="0.3">
      <c r="A3" s="5" t="s">
        <v>142</v>
      </c>
      <c r="B3" s="76">
        <v>558000</v>
      </c>
      <c r="C3" s="76">
        <v>500000</v>
      </c>
      <c r="D3" s="76">
        <v>485000</v>
      </c>
      <c r="E3" s="76">
        <v>568000</v>
      </c>
      <c r="F3" s="76">
        <f t="shared" ref="F3:F10" si="0">SUM(B3:E3)</f>
        <v>2111000</v>
      </c>
      <c r="G3" s="76">
        <f>(F3*19%)</f>
        <v>401090</v>
      </c>
      <c r="H3" s="80">
        <f>(F3*19%)+F3</f>
        <v>2512090</v>
      </c>
    </row>
    <row r="4" spans="1:8" ht="15.75" thickBot="1" x14ac:dyDescent="0.3">
      <c r="A4" s="5" t="s">
        <v>143</v>
      </c>
      <c r="B4" s="76">
        <v>150000</v>
      </c>
      <c r="C4" s="76">
        <v>143000</v>
      </c>
      <c r="D4" s="76">
        <v>121000</v>
      </c>
      <c r="E4" s="76">
        <v>135520</v>
      </c>
      <c r="F4" s="76">
        <f t="shared" si="0"/>
        <v>549520</v>
      </c>
      <c r="G4" s="76">
        <f>(F4*19%)</f>
        <v>104408.8</v>
      </c>
      <c r="H4" s="80">
        <f>(F4*19%)+F4</f>
        <v>653928.80000000005</v>
      </c>
    </row>
    <row r="5" spans="1:8" ht="15.75" thickBot="1" x14ac:dyDescent="0.3">
      <c r="A5" s="5" t="s">
        <v>144</v>
      </c>
      <c r="B5" s="76">
        <v>458000</v>
      </c>
      <c r="C5" s="76">
        <v>356000</v>
      </c>
      <c r="D5" s="76">
        <v>395000</v>
      </c>
      <c r="E5" s="76">
        <v>442400</v>
      </c>
      <c r="F5" s="76">
        <f t="shared" si="0"/>
        <v>1651400</v>
      </c>
      <c r="G5" s="76">
        <f>(F5*19%)</f>
        <v>313766</v>
      </c>
      <c r="H5" s="80">
        <f t="shared" ref="H5:H10" si="1">(F5*19%)+F5</f>
        <v>1965166</v>
      </c>
    </row>
    <row r="6" spans="1:8" ht="15.75" thickBot="1" x14ac:dyDescent="0.3">
      <c r="A6" s="5" t="s">
        <v>145</v>
      </c>
      <c r="B6" s="76">
        <v>658000</v>
      </c>
      <c r="C6" s="76">
        <v>721000</v>
      </c>
      <c r="D6" s="76">
        <v>680000</v>
      </c>
      <c r="E6" s="76">
        <v>761600</v>
      </c>
      <c r="F6" s="76">
        <f t="shared" si="0"/>
        <v>2820600</v>
      </c>
      <c r="G6" s="76">
        <f t="shared" ref="G6:G10" si="2">(F6*19%)</f>
        <v>535914</v>
      </c>
      <c r="H6" s="80">
        <f t="shared" si="1"/>
        <v>3356514</v>
      </c>
    </row>
    <row r="7" spans="1:8" ht="15.75" thickBot="1" x14ac:dyDescent="0.3">
      <c r="A7" s="5" t="s">
        <v>146</v>
      </c>
      <c r="B7" s="76">
        <v>125000</v>
      </c>
      <c r="C7" s="76">
        <v>150000</v>
      </c>
      <c r="D7" s="76">
        <v>132583</v>
      </c>
      <c r="E7" s="76">
        <v>148500</v>
      </c>
      <c r="F7" s="76">
        <f t="shared" si="0"/>
        <v>556083</v>
      </c>
      <c r="G7" s="76">
        <f t="shared" si="2"/>
        <v>105655.77</v>
      </c>
      <c r="H7" s="80">
        <f t="shared" si="1"/>
        <v>661738.77</v>
      </c>
    </row>
    <row r="8" spans="1:8" ht="15.75" thickBot="1" x14ac:dyDescent="0.3">
      <c r="A8" s="5" t="s">
        <v>147</v>
      </c>
      <c r="B8" s="76">
        <v>59000</v>
      </c>
      <c r="C8" s="76">
        <v>75000</v>
      </c>
      <c r="D8" s="76">
        <v>100200</v>
      </c>
      <c r="E8" s="76">
        <v>112224</v>
      </c>
      <c r="F8" s="76">
        <f t="shared" si="0"/>
        <v>346424</v>
      </c>
      <c r="G8" s="76">
        <f t="shared" si="2"/>
        <v>65820.56</v>
      </c>
      <c r="H8" s="80">
        <f t="shared" si="1"/>
        <v>412244.56</v>
      </c>
    </row>
    <row r="9" spans="1:8" ht="15.75" thickBot="1" x14ac:dyDescent="0.3">
      <c r="A9" s="5" t="s">
        <v>148</v>
      </c>
      <c r="B9" s="76">
        <v>190000</v>
      </c>
      <c r="C9" s="76">
        <v>190500</v>
      </c>
      <c r="D9" s="76">
        <v>189000</v>
      </c>
      <c r="E9" s="76">
        <v>211680</v>
      </c>
      <c r="F9" s="76">
        <f t="shared" si="0"/>
        <v>781180</v>
      </c>
      <c r="G9" s="76">
        <f t="shared" si="2"/>
        <v>148424.20000000001</v>
      </c>
      <c r="H9" s="80">
        <f t="shared" si="1"/>
        <v>929604.2</v>
      </c>
    </row>
    <row r="10" spans="1:8" ht="15.75" thickBot="1" x14ac:dyDescent="0.3">
      <c r="A10" s="6" t="s">
        <v>149</v>
      </c>
      <c r="B10" s="77">
        <v>568000</v>
      </c>
      <c r="C10" s="77">
        <v>785000</v>
      </c>
      <c r="D10" s="77">
        <v>412350</v>
      </c>
      <c r="E10" s="77">
        <v>461832</v>
      </c>
      <c r="F10" s="77">
        <f t="shared" si="0"/>
        <v>2227182</v>
      </c>
      <c r="G10" s="76">
        <f t="shared" si="2"/>
        <v>423164.58</v>
      </c>
      <c r="H10" s="80">
        <f t="shared" si="1"/>
        <v>2650346.58</v>
      </c>
    </row>
    <row r="11" spans="1:8" ht="16.5" thickTop="1" thickBot="1" x14ac:dyDescent="0.3">
      <c r="A11" s="73" t="s">
        <v>53</v>
      </c>
      <c r="B11" s="78">
        <f>SUM(B3:B10)</f>
        <v>2766000</v>
      </c>
      <c r="C11" s="78">
        <f>SUM(C3:C10)</f>
        <v>2920500</v>
      </c>
      <c r="D11" s="78">
        <f>SUM(D3:D10)</f>
        <v>2515133</v>
      </c>
      <c r="E11" s="79">
        <f>SUM(E3:E10)</f>
        <v>2841756</v>
      </c>
    </row>
    <row r="12" spans="1:8" ht="15.75" thickBot="1" x14ac:dyDescent="0.3">
      <c r="A12" s="82" t="s">
        <v>150</v>
      </c>
      <c r="B12" s="76">
        <f>AVERAGE(B3:B10)</f>
        <v>345750</v>
      </c>
      <c r="C12" s="76">
        <f>AVERAGE(C3:C10)</f>
        <v>365062.5</v>
      </c>
      <c r="D12" s="76">
        <f>AVERAGE(D3:D10)</f>
        <v>314391.625</v>
      </c>
      <c r="E12" s="80">
        <f>AVERAGE(E3:E10)</f>
        <v>355219.5</v>
      </c>
    </row>
    <row r="13" spans="1:8" ht="15.75" thickBot="1" x14ac:dyDescent="0.3">
      <c r="A13" s="82" t="s">
        <v>151</v>
      </c>
      <c r="B13" s="76">
        <f>MAX(B3:B10)</f>
        <v>658000</v>
      </c>
      <c r="C13" s="76">
        <f>MAX(C3:C10)</f>
        <v>785000</v>
      </c>
      <c r="D13" s="76">
        <f t="shared" ref="D13:E13" si="3">MAX(D3:D10)</f>
        <v>680000</v>
      </c>
      <c r="E13" s="76">
        <f t="shared" si="3"/>
        <v>761600</v>
      </c>
    </row>
    <row r="14" spans="1:8" ht="15.75" thickBot="1" x14ac:dyDescent="0.3">
      <c r="A14" s="83" t="s">
        <v>152</v>
      </c>
      <c r="B14" s="77">
        <f>MIN(B3:B10)</f>
        <v>59000</v>
      </c>
      <c r="C14" s="77">
        <f>MIN(C3:C10)</f>
        <v>75000</v>
      </c>
      <c r="D14" s="77">
        <f>MIN(D3:D10)</f>
        <v>100200</v>
      </c>
      <c r="E14" s="81">
        <f>MIN(E3:E10)</f>
        <v>112224</v>
      </c>
    </row>
    <row r="15" spans="1:8" ht="15.75" thickTop="1" x14ac:dyDescent="0.25"/>
    <row r="18" spans="6:6" x14ac:dyDescent="0.25">
      <c r="F18" s="84"/>
    </row>
    <row r="19" spans="6:6" x14ac:dyDescent="0.25">
      <c r="F19" s="84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0"/>
  <sheetViews>
    <sheetView workbookViewId="0">
      <selection activeCell="B36" sqref="B36"/>
    </sheetView>
  </sheetViews>
  <sheetFormatPr defaultRowHeight="15" x14ac:dyDescent="0.25"/>
  <cols>
    <col min="2" max="2" width="9.85546875" customWidth="1"/>
    <col min="3" max="4" width="12.28515625" customWidth="1"/>
    <col min="5" max="5" width="13" customWidth="1"/>
    <col min="6" max="6" width="11.7109375" customWidth="1"/>
    <col min="8" max="8" width="20" bestFit="1" customWidth="1"/>
    <col min="13" max="13" width="15.140625" customWidth="1"/>
  </cols>
  <sheetData>
    <row r="2" spans="2:13" ht="15.75" thickBot="1" x14ac:dyDescent="0.3"/>
    <row r="3" spans="2:13" ht="16.5" thickTop="1" thickBot="1" x14ac:dyDescent="0.3">
      <c r="B3" s="85" t="s">
        <v>154</v>
      </c>
      <c r="C3" s="86" t="s">
        <v>136</v>
      </c>
      <c r="D3" s="86" t="s">
        <v>137</v>
      </c>
      <c r="E3" s="86" t="s">
        <v>138</v>
      </c>
      <c r="F3" s="86" t="s">
        <v>139</v>
      </c>
      <c r="G3" s="91" t="s">
        <v>53</v>
      </c>
      <c r="H3" s="89" t="s">
        <v>163</v>
      </c>
      <c r="I3" s="93"/>
    </row>
    <row r="4" spans="2:13" ht="15.75" thickBot="1" x14ac:dyDescent="0.3">
      <c r="B4" s="5" t="s">
        <v>155</v>
      </c>
      <c r="C4" s="3">
        <v>1500</v>
      </c>
      <c r="D4" s="3">
        <v>4582</v>
      </c>
      <c r="E4" s="3">
        <v>1555</v>
      </c>
      <c r="F4" s="92">
        <v>1258</v>
      </c>
      <c r="G4" s="3">
        <f t="shared" ref="G4:G11" si="0">SUM(C4:F4)</f>
        <v>8895</v>
      </c>
      <c r="H4" s="33" t="str">
        <f>IF(G4,L14,L14)</f>
        <v>Abandonar Produto</v>
      </c>
      <c r="I4" s="90"/>
    </row>
    <row r="5" spans="2:13" ht="15.75" thickBot="1" x14ac:dyDescent="0.3">
      <c r="B5" s="5" t="s">
        <v>156</v>
      </c>
      <c r="C5" s="3">
        <v>2500</v>
      </c>
      <c r="D5" s="3">
        <v>6589</v>
      </c>
      <c r="E5" s="3">
        <v>5555</v>
      </c>
      <c r="F5" s="92">
        <v>5698</v>
      </c>
      <c r="G5" s="3">
        <f t="shared" si="0"/>
        <v>20342</v>
      </c>
      <c r="H5" s="33" t="str">
        <f>IF(G5,L15,L16)</f>
        <v>Produção Satisfatoria</v>
      </c>
      <c r="I5" s="90"/>
    </row>
    <row r="6" spans="2:13" ht="15.75" thickBot="1" x14ac:dyDescent="0.3">
      <c r="B6" s="5" t="s">
        <v>161</v>
      </c>
      <c r="C6" s="3">
        <v>3625</v>
      </c>
      <c r="D6" s="3">
        <v>3685</v>
      </c>
      <c r="E6" s="3">
        <v>4589</v>
      </c>
      <c r="F6" s="92">
        <v>4444</v>
      </c>
      <c r="G6" s="3">
        <f t="shared" si="0"/>
        <v>16343</v>
      </c>
      <c r="H6" s="33" t="str">
        <f>IF(G6,L15,L14)</f>
        <v>Produção Satisfatoria</v>
      </c>
      <c r="I6" s="90"/>
    </row>
    <row r="7" spans="2:13" ht="15.75" thickBot="1" x14ac:dyDescent="0.3">
      <c r="B7" s="5" t="s">
        <v>157</v>
      </c>
      <c r="C7" s="3">
        <v>6985</v>
      </c>
      <c r="D7" s="3">
        <v>8555</v>
      </c>
      <c r="E7" s="3">
        <v>4655</v>
      </c>
      <c r="F7" s="92">
        <v>5669</v>
      </c>
      <c r="G7" s="3">
        <f t="shared" si="0"/>
        <v>25864</v>
      </c>
      <c r="H7" s="33" t="str">
        <f>IF(G7,L16,L16)</f>
        <v xml:space="preserve">Produção Exelente </v>
      </c>
      <c r="I7" s="90"/>
    </row>
    <row r="8" spans="2:13" ht="15.75" thickBot="1" x14ac:dyDescent="0.3">
      <c r="B8" s="5" t="s">
        <v>158</v>
      </c>
      <c r="C8" s="3">
        <v>8555</v>
      </c>
      <c r="D8" s="3">
        <v>6852</v>
      </c>
      <c r="E8" s="3">
        <v>4588</v>
      </c>
      <c r="F8" s="92">
        <v>4777</v>
      </c>
      <c r="G8" s="3">
        <f t="shared" si="0"/>
        <v>24772</v>
      </c>
      <c r="H8" s="33" t="str">
        <f>IF(G8,L16,L16)</f>
        <v xml:space="preserve">Produção Exelente </v>
      </c>
      <c r="I8" s="90"/>
    </row>
    <row r="9" spans="2:13" ht="15.75" thickBot="1" x14ac:dyDescent="0.3">
      <c r="B9" s="5" t="s">
        <v>159</v>
      </c>
      <c r="C9" s="3">
        <v>6854</v>
      </c>
      <c r="D9" s="3">
        <v>1256</v>
      </c>
      <c r="E9" s="3">
        <v>3654</v>
      </c>
      <c r="F9" s="92">
        <v>1999</v>
      </c>
      <c r="G9" s="3">
        <f t="shared" si="0"/>
        <v>13763</v>
      </c>
      <c r="H9" s="33" t="str">
        <f>IF(G9,L15,L14)</f>
        <v>Produção Satisfatoria</v>
      </c>
      <c r="I9" s="90"/>
    </row>
    <row r="10" spans="2:13" ht="15.75" thickBot="1" x14ac:dyDescent="0.3">
      <c r="B10" s="5" t="s">
        <v>160</v>
      </c>
      <c r="C10" s="3">
        <v>2358</v>
      </c>
      <c r="D10" s="3">
        <v>1222</v>
      </c>
      <c r="E10" s="3">
        <v>2589</v>
      </c>
      <c r="F10" s="92">
        <v>2568</v>
      </c>
      <c r="G10" s="3">
        <f t="shared" si="0"/>
        <v>8737</v>
      </c>
      <c r="H10" s="33" t="str">
        <f>IF(G10,L14,L15)</f>
        <v>Abandonar Produto</v>
      </c>
      <c r="I10" s="90"/>
    </row>
    <row r="11" spans="2:13" ht="15.75" thickBot="1" x14ac:dyDescent="0.3">
      <c r="B11" s="5" t="s">
        <v>161</v>
      </c>
      <c r="C11" s="3">
        <v>5899</v>
      </c>
      <c r="D11" s="3">
        <v>6985</v>
      </c>
      <c r="E11" s="3">
        <v>5554</v>
      </c>
      <c r="F11" s="92">
        <v>6688</v>
      </c>
      <c r="G11" s="3">
        <f t="shared" si="0"/>
        <v>25126</v>
      </c>
      <c r="H11" s="33" t="str">
        <f>IF(G11,L16,L15)</f>
        <v xml:space="preserve">Produção Exelente </v>
      </c>
      <c r="I11" s="90"/>
    </row>
    <row r="12" spans="2:13" ht="15.75" thickBot="1" x14ac:dyDescent="0.3">
      <c r="B12" s="5" t="s">
        <v>162</v>
      </c>
      <c r="C12" s="3">
        <f>MAX(C4:C11)</f>
        <v>8555</v>
      </c>
      <c r="D12" s="3">
        <f>MAX(D4:D11)</f>
        <v>8555</v>
      </c>
      <c r="E12" s="3">
        <f>MAX(E4:E11)</f>
        <v>5555</v>
      </c>
      <c r="F12" s="92">
        <f>MAX(F4:F11)</f>
        <v>6688</v>
      </c>
      <c r="G12" s="3"/>
      <c r="H12" s="33"/>
      <c r="I12" s="90"/>
    </row>
    <row r="13" spans="2:13" ht="15.75" thickBot="1" x14ac:dyDescent="0.3">
      <c r="B13" s="5" t="s">
        <v>152</v>
      </c>
      <c r="C13" s="3">
        <f>MIN(C4:C11)</f>
        <v>1500</v>
      </c>
      <c r="D13" s="3">
        <f>MIN(D4:D11)</f>
        <v>1222</v>
      </c>
      <c r="E13" s="3">
        <f>MIN(E4:E11)</f>
        <v>1555</v>
      </c>
      <c r="F13" s="92">
        <f>MIN(F4:F11)</f>
        <v>1258</v>
      </c>
      <c r="G13" s="3"/>
      <c r="H13" s="33"/>
      <c r="I13" s="90"/>
    </row>
    <row r="14" spans="2:13" ht="16.5" thickTop="1" thickBot="1" x14ac:dyDescent="0.3">
      <c r="B14" s="87" t="s">
        <v>150</v>
      </c>
      <c r="C14" s="3">
        <f>AVERAGE(C4:C11)</f>
        <v>4784.5</v>
      </c>
      <c r="D14" s="3">
        <f>AVERAGE(D4:D11)</f>
        <v>4965.75</v>
      </c>
      <c r="E14" s="3">
        <f>AVERAGE(E4:E11)</f>
        <v>4092.375</v>
      </c>
      <c r="F14" s="92">
        <f>AVERAGE(F4:F11)</f>
        <v>4137.625</v>
      </c>
      <c r="G14" s="3"/>
      <c r="H14" s="33"/>
      <c r="K14" s="85">
        <v>10000</v>
      </c>
      <c r="L14" s="182" t="s">
        <v>164</v>
      </c>
      <c r="M14" s="183"/>
    </row>
    <row r="15" spans="2:13" ht="15.75" thickBot="1" x14ac:dyDescent="0.3">
      <c r="B15" s="88" t="s">
        <v>53</v>
      </c>
      <c r="C15" s="7">
        <f>SUM(C4:C11)</f>
        <v>38276</v>
      </c>
      <c r="D15" s="7">
        <f>SUM(D4:D11)</f>
        <v>39726</v>
      </c>
      <c r="E15" s="7">
        <f>SUM(E4:E11)</f>
        <v>32739</v>
      </c>
      <c r="F15" s="94">
        <f>SUM(F4:F11)</f>
        <v>33101</v>
      </c>
      <c r="G15" s="7"/>
      <c r="H15" s="72"/>
      <c r="K15" s="5">
        <v>18000</v>
      </c>
      <c r="L15" s="184" t="s">
        <v>165</v>
      </c>
      <c r="M15" s="185"/>
    </row>
    <row r="16" spans="2:13" ht="16.5" thickTop="1" thickBot="1" x14ac:dyDescent="0.3">
      <c r="K16" s="6">
        <v>18000</v>
      </c>
      <c r="L16" s="186" t="s">
        <v>166</v>
      </c>
      <c r="M16" s="187"/>
    </row>
    <row r="17" spans="4:4" ht="15.75" thickTop="1" x14ac:dyDescent="0.25"/>
    <row r="18" spans="4:4" x14ac:dyDescent="0.25">
      <c r="D18" s="1"/>
    </row>
    <row r="19" spans="4:4" x14ac:dyDescent="0.25">
      <c r="D19" s="1"/>
    </row>
    <row r="20" spans="4:4" x14ac:dyDescent="0.25">
      <c r="D20" s="1"/>
    </row>
  </sheetData>
  <mergeCells count="3">
    <mergeCell ref="L14:M14"/>
    <mergeCell ref="L15:M15"/>
    <mergeCell ref="L16:M1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7" workbookViewId="0">
      <selection activeCell="I14" sqref="I14"/>
    </sheetView>
  </sheetViews>
  <sheetFormatPr defaultRowHeight="15" x14ac:dyDescent="0.25"/>
  <cols>
    <col min="1" max="1" width="20" customWidth="1"/>
    <col min="6" max="6" width="12.140625" customWidth="1"/>
    <col min="7" max="7" width="11.42578125" customWidth="1"/>
  </cols>
  <sheetData>
    <row r="1" spans="1:10" x14ac:dyDescent="0.25">
      <c r="A1" s="190" t="s">
        <v>183</v>
      </c>
      <c r="B1" s="190"/>
      <c r="C1" s="190"/>
      <c r="D1" s="190"/>
      <c r="E1" s="190"/>
      <c r="F1" s="190"/>
      <c r="G1" s="190"/>
    </row>
    <row r="2" spans="1:10" ht="18.75" x14ac:dyDescent="0.25">
      <c r="E2" s="188" t="s">
        <v>182</v>
      </c>
      <c r="F2" s="189"/>
      <c r="G2" s="189"/>
    </row>
    <row r="3" spans="1:10" ht="15.75" thickBot="1" x14ac:dyDescent="0.3"/>
    <row r="4" spans="1:10" ht="15.75" thickTop="1" x14ac:dyDescent="0.25">
      <c r="A4" s="114" t="s">
        <v>167</v>
      </c>
      <c r="B4" s="115" t="s">
        <v>168</v>
      </c>
      <c r="C4" s="115" t="s">
        <v>169</v>
      </c>
      <c r="D4" s="115" t="s">
        <v>170</v>
      </c>
      <c r="E4" s="115" t="s">
        <v>171</v>
      </c>
      <c r="F4" s="115" t="s">
        <v>172</v>
      </c>
      <c r="G4" s="116" t="s">
        <v>173</v>
      </c>
      <c r="H4" s="93"/>
      <c r="I4" s="93"/>
      <c r="J4" s="93"/>
    </row>
    <row r="5" spans="1:10" x14ac:dyDescent="0.25">
      <c r="A5" s="117" t="s">
        <v>174</v>
      </c>
      <c r="B5" s="105">
        <v>450</v>
      </c>
      <c r="C5" s="105">
        <v>150</v>
      </c>
      <c r="D5" s="105">
        <v>715</v>
      </c>
      <c r="E5" s="105">
        <v>260</v>
      </c>
      <c r="F5" s="105">
        <f t="shared" ref="F5:F10" si="0">SUM(B5:E5)</f>
        <v>1575</v>
      </c>
      <c r="G5" s="106" t="str">
        <f>IF(F5,G26,G26)</f>
        <v>Exelente</v>
      </c>
    </row>
    <row r="6" spans="1:10" x14ac:dyDescent="0.25">
      <c r="A6" s="117" t="s">
        <v>175</v>
      </c>
      <c r="B6" s="105">
        <v>80</v>
      </c>
      <c r="C6" s="105">
        <v>240</v>
      </c>
      <c r="D6" s="105">
        <v>110</v>
      </c>
      <c r="E6" s="105">
        <v>100</v>
      </c>
      <c r="F6" s="105">
        <f t="shared" si="0"/>
        <v>530</v>
      </c>
      <c r="G6" s="106" t="str">
        <f>IF(F6,G24,G23)</f>
        <v>Suficiente</v>
      </c>
    </row>
    <row r="7" spans="1:10" x14ac:dyDescent="0.25">
      <c r="A7" s="117" t="s">
        <v>176</v>
      </c>
      <c r="B7" s="105">
        <v>60</v>
      </c>
      <c r="C7" s="105">
        <v>120</v>
      </c>
      <c r="D7" s="105">
        <v>55</v>
      </c>
      <c r="E7" s="105">
        <v>40</v>
      </c>
      <c r="F7" s="105">
        <f t="shared" si="0"/>
        <v>275</v>
      </c>
      <c r="G7" s="106" t="str">
        <f>IF(F7,G23,G22)</f>
        <v>Medíocre</v>
      </c>
    </row>
    <row r="8" spans="1:10" x14ac:dyDescent="0.25">
      <c r="A8" s="117" t="s">
        <v>177</v>
      </c>
      <c r="B8" s="105">
        <v>80</v>
      </c>
      <c r="C8" s="105">
        <v>25</v>
      </c>
      <c r="D8" s="105">
        <v>80</v>
      </c>
      <c r="E8" s="105">
        <v>130</v>
      </c>
      <c r="F8" s="105">
        <f t="shared" si="0"/>
        <v>315</v>
      </c>
      <c r="G8" s="106" t="str">
        <f>IF(F8,G23,G24)</f>
        <v>Medíocre</v>
      </c>
    </row>
    <row r="9" spans="1:10" x14ac:dyDescent="0.25">
      <c r="A9" s="117" t="s">
        <v>178</v>
      </c>
      <c r="B9" s="105">
        <v>240</v>
      </c>
      <c r="C9" s="105">
        <v>125</v>
      </c>
      <c r="D9" s="105">
        <v>180</v>
      </c>
      <c r="E9" s="105">
        <v>190</v>
      </c>
      <c r="F9" s="105">
        <f t="shared" si="0"/>
        <v>735</v>
      </c>
      <c r="G9" s="106" t="str">
        <f>IF(F9,G24,G25)</f>
        <v>Suficiente</v>
      </c>
    </row>
    <row r="10" spans="1:10" x14ac:dyDescent="0.25">
      <c r="A10" s="117" t="s">
        <v>179</v>
      </c>
      <c r="B10" s="105">
        <v>45</v>
      </c>
      <c r="C10" s="105">
        <v>40</v>
      </c>
      <c r="D10" s="105">
        <v>60</v>
      </c>
      <c r="E10" s="105">
        <v>30</v>
      </c>
      <c r="F10" s="105">
        <f t="shared" si="0"/>
        <v>175</v>
      </c>
      <c r="G10" s="106" t="str">
        <f>IF(F10,G22,G23)</f>
        <v xml:space="preserve">Má </v>
      </c>
    </row>
    <row r="11" spans="1:10" x14ac:dyDescent="0.25">
      <c r="A11" s="117" t="s">
        <v>53</v>
      </c>
      <c r="B11" s="113"/>
      <c r="C11" s="113"/>
      <c r="D11" s="113"/>
      <c r="E11" s="113"/>
      <c r="F11" s="112">
        <f>SUM(F5:F10)</f>
        <v>3605</v>
      </c>
      <c r="G11" s="106"/>
    </row>
    <row r="12" spans="1:10" x14ac:dyDescent="0.25">
      <c r="A12" s="117" t="s">
        <v>150</v>
      </c>
      <c r="B12" s="111">
        <f>AVERAGE(B5:B10)</f>
        <v>159.16666666666666</v>
      </c>
      <c r="C12" s="111">
        <f>AVERAGE(C5:C10)</f>
        <v>116.66666666666667</v>
      </c>
      <c r="D12" s="111">
        <f>AVERAGE(D5:D10)</f>
        <v>200</v>
      </c>
      <c r="E12" s="111">
        <f>AVERAGE(E5:E10)</f>
        <v>125</v>
      </c>
      <c r="F12" s="113"/>
      <c r="G12" s="106"/>
    </row>
    <row r="13" spans="1:10" x14ac:dyDescent="0.25">
      <c r="A13" s="117" t="s">
        <v>152</v>
      </c>
      <c r="B13" s="105">
        <f>MIN(B5:B10)</f>
        <v>45</v>
      </c>
      <c r="C13" s="105">
        <f>MIN(C5:C10)</f>
        <v>25</v>
      </c>
      <c r="D13" s="105">
        <f>MIN(D5:D10)</f>
        <v>55</v>
      </c>
      <c r="E13" s="105">
        <f>MIN(E5:E10)</f>
        <v>30</v>
      </c>
      <c r="F13" s="113"/>
      <c r="G13" s="106"/>
    </row>
    <row r="14" spans="1:10" ht="15.75" thickBot="1" x14ac:dyDescent="0.3">
      <c r="A14" s="118" t="s">
        <v>151</v>
      </c>
      <c r="B14" s="108">
        <f>MAX(B5:B10)</f>
        <v>450</v>
      </c>
      <c r="C14" s="108">
        <f>MAX(C5:C10)</f>
        <v>240</v>
      </c>
      <c r="D14" s="108">
        <f>MAX(D5:D10)</f>
        <v>715</v>
      </c>
      <c r="E14" s="108">
        <f>MAX(E5:E10)</f>
        <v>260</v>
      </c>
      <c r="F14" s="119"/>
      <c r="G14" s="109"/>
    </row>
    <row r="15" spans="1:10" ht="15.75" thickTop="1" x14ac:dyDescent="0.25">
      <c r="A15" s="110"/>
      <c r="F15" s="90"/>
      <c r="G15" s="90"/>
    </row>
    <row r="16" spans="1:10" x14ac:dyDescent="0.25">
      <c r="F16" s="90"/>
      <c r="G16" s="90"/>
    </row>
    <row r="17" spans="6:7" x14ac:dyDescent="0.25">
      <c r="F17" s="90"/>
      <c r="G17" s="90"/>
    </row>
    <row r="18" spans="6:7" x14ac:dyDescent="0.25">
      <c r="F18" s="90"/>
      <c r="G18" s="90"/>
    </row>
    <row r="19" spans="6:7" x14ac:dyDescent="0.25">
      <c r="F19" s="90"/>
      <c r="G19" s="90"/>
    </row>
    <row r="20" spans="6:7" ht="15.75" thickBot="1" x14ac:dyDescent="0.3"/>
    <row r="21" spans="6:7" ht="15.75" thickTop="1" x14ac:dyDescent="0.25">
      <c r="F21" s="102" t="s">
        <v>172</v>
      </c>
      <c r="G21" s="103" t="s">
        <v>173</v>
      </c>
    </row>
    <row r="22" spans="6:7" x14ac:dyDescent="0.25">
      <c r="F22" s="104">
        <v>0</v>
      </c>
      <c r="G22" s="106" t="s">
        <v>184</v>
      </c>
    </row>
    <row r="23" spans="6:7" x14ac:dyDescent="0.25">
      <c r="F23" s="104">
        <v>200</v>
      </c>
      <c r="G23" s="106" t="s">
        <v>83</v>
      </c>
    </row>
    <row r="24" spans="6:7" x14ac:dyDescent="0.25">
      <c r="F24" s="104">
        <v>500</v>
      </c>
      <c r="G24" s="106" t="s">
        <v>84</v>
      </c>
    </row>
    <row r="25" spans="6:7" x14ac:dyDescent="0.25">
      <c r="F25" s="104">
        <v>1000</v>
      </c>
      <c r="G25" s="106" t="s">
        <v>180</v>
      </c>
    </row>
    <row r="26" spans="6:7" ht="15.75" thickBot="1" x14ac:dyDescent="0.3">
      <c r="F26" s="107">
        <v>1500</v>
      </c>
      <c r="G26" s="109" t="s">
        <v>181</v>
      </c>
    </row>
    <row r="27" spans="6:7" ht="15.75" thickTop="1" x14ac:dyDescent="0.25"/>
  </sheetData>
  <mergeCells count="2">
    <mergeCell ref="E2:G2"/>
    <mergeCell ref="A1:G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B2:M24"/>
  <sheetViews>
    <sheetView zoomScaleNormal="100" workbookViewId="0">
      <selection activeCell="I27" sqref="I27"/>
    </sheetView>
  </sheetViews>
  <sheetFormatPr defaultRowHeight="15" x14ac:dyDescent="0.25"/>
  <cols>
    <col min="2" max="2" width="14.42578125" customWidth="1"/>
    <col min="3" max="3" width="10.28515625" customWidth="1"/>
    <col min="4" max="4" width="12.28515625" customWidth="1"/>
    <col min="5" max="5" width="12.42578125" customWidth="1"/>
    <col min="6" max="6" width="12.85546875" customWidth="1"/>
    <col min="8" max="8" width="9.140625" customWidth="1"/>
    <col min="9" max="9" width="12.140625" customWidth="1"/>
    <col min="10" max="10" width="22.42578125" customWidth="1"/>
    <col min="11" max="11" width="12" customWidth="1"/>
    <col min="13" max="13" width="11.140625" customWidth="1"/>
  </cols>
  <sheetData>
    <row r="2" spans="2:13" x14ac:dyDescent="0.25">
      <c r="B2" s="203" t="s">
        <v>185</v>
      </c>
      <c r="C2" s="190"/>
      <c r="D2" s="190"/>
      <c r="E2" s="190"/>
      <c r="F2" s="190"/>
      <c r="G2" s="190"/>
      <c r="H2" s="190"/>
      <c r="I2" s="190"/>
      <c r="J2" s="190"/>
    </row>
    <row r="4" spans="2:13" ht="17.25" customHeight="1" x14ac:dyDescent="0.25">
      <c r="B4" s="202" t="s">
        <v>197</v>
      </c>
      <c r="C4" s="202"/>
      <c r="D4" s="202"/>
      <c r="E4" s="128">
        <f ca="1">NOW()</f>
        <v>42016.48249652778</v>
      </c>
    </row>
    <row r="5" spans="2:13" ht="15.75" thickBot="1" x14ac:dyDescent="0.3"/>
    <row r="6" spans="2:13" ht="16.5" thickTop="1" thickBot="1" x14ac:dyDescent="0.3">
      <c r="C6" s="204" t="s">
        <v>186</v>
      </c>
      <c r="D6" s="205"/>
      <c r="E6" s="205"/>
      <c r="F6" s="205"/>
      <c r="G6" s="208" t="s">
        <v>187</v>
      </c>
      <c r="H6" s="208"/>
      <c r="I6" s="209" t="s">
        <v>188</v>
      </c>
      <c r="J6" s="209"/>
      <c r="K6" s="211" t="s">
        <v>80</v>
      </c>
      <c r="L6" s="124"/>
      <c r="M6" s="124"/>
    </row>
    <row r="7" spans="2:13" ht="15.75" thickBot="1" x14ac:dyDescent="0.3">
      <c r="C7" s="206"/>
      <c r="D7" s="207"/>
      <c r="E7" s="207"/>
      <c r="F7" s="207"/>
      <c r="G7" s="125" t="s">
        <v>189</v>
      </c>
      <c r="H7" s="125" t="s">
        <v>190</v>
      </c>
      <c r="I7" s="210"/>
      <c r="J7" s="210"/>
      <c r="K7" s="212"/>
      <c r="L7" s="124"/>
      <c r="M7" s="124"/>
    </row>
    <row r="8" spans="2:13" ht="33.75" customHeight="1" thickTop="1" thickBot="1" x14ac:dyDescent="0.3">
      <c r="B8" s="136" t="s">
        <v>66</v>
      </c>
      <c r="C8" s="137" t="s">
        <v>198</v>
      </c>
      <c r="D8" s="125" t="s">
        <v>199</v>
      </c>
      <c r="E8" s="125" t="s">
        <v>53</v>
      </c>
      <c r="F8" s="125" t="s">
        <v>191</v>
      </c>
      <c r="G8" s="138">
        <v>0.3</v>
      </c>
      <c r="H8" s="138">
        <v>0.7</v>
      </c>
      <c r="I8" s="125" t="s">
        <v>77</v>
      </c>
      <c r="J8" s="125" t="s">
        <v>192</v>
      </c>
      <c r="K8" s="212"/>
      <c r="L8" s="124"/>
      <c r="M8" s="124"/>
    </row>
    <row r="9" spans="2:13" ht="16.5" thickTop="1" thickBot="1" x14ac:dyDescent="0.3">
      <c r="B9" s="129" t="s">
        <v>193</v>
      </c>
      <c r="C9" s="67">
        <v>4</v>
      </c>
      <c r="D9" s="67">
        <v>5</v>
      </c>
      <c r="E9" s="67">
        <f t="shared" ref="E9:E16" si="0">SUM(C9:D9)</f>
        <v>9</v>
      </c>
      <c r="F9" s="67" t="str">
        <f>IF(E9&lt;=10,"não","sim ")</f>
        <v>não</v>
      </c>
      <c r="G9" s="67">
        <v>10</v>
      </c>
      <c r="H9" s="67">
        <v>15</v>
      </c>
      <c r="I9" s="67">
        <f>(G9*G8)+(H9*H8)</f>
        <v>13.5</v>
      </c>
      <c r="J9" s="141">
        <f t="shared" ref="J9:J16" si="1">AVERAGE(I9)</f>
        <v>13.5</v>
      </c>
      <c r="K9" s="143" t="str">
        <f>IF(J9&lt;9.5,M10,M9)</f>
        <v xml:space="preserve">Aprovado </v>
      </c>
      <c r="M9" s="139" t="s">
        <v>210</v>
      </c>
    </row>
    <row r="10" spans="2:13" ht="15.75" thickBot="1" x14ac:dyDescent="0.3">
      <c r="B10" s="129" t="s">
        <v>194</v>
      </c>
      <c r="C10" s="67">
        <v>5</v>
      </c>
      <c r="D10" s="67">
        <v>3</v>
      </c>
      <c r="E10" s="67">
        <f t="shared" si="0"/>
        <v>8</v>
      </c>
      <c r="F10" s="67" t="str">
        <f>IF(E10&lt;=10,"não ","sim")</f>
        <v xml:space="preserve">não </v>
      </c>
      <c r="G10" s="67">
        <v>18</v>
      </c>
      <c r="H10" s="67">
        <v>17</v>
      </c>
      <c r="I10" s="67">
        <f>(G10*G8)+(H10*H8)</f>
        <v>17.299999999999997</v>
      </c>
      <c r="J10" s="141">
        <f t="shared" si="1"/>
        <v>17.299999999999997</v>
      </c>
      <c r="K10" s="143" t="str">
        <f>IF(J10&lt;9.5,M10,M9)</f>
        <v xml:space="preserve">Aprovado </v>
      </c>
      <c r="M10" s="140" t="s">
        <v>191</v>
      </c>
    </row>
    <row r="11" spans="2:13" ht="15.75" thickBot="1" x14ac:dyDescent="0.3">
      <c r="B11" s="129" t="s">
        <v>200</v>
      </c>
      <c r="C11" s="67">
        <v>3</v>
      </c>
      <c r="D11" s="67">
        <v>9</v>
      </c>
      <c r="E11" s="67">
        <f t="shared" si="0"/>
        <v>12</v>
      </c>
      <c r="F11" s="67" t="str">
        <f>IF(E11&gt;10,"sim","não")</f>
        <v>sim</v>
      </c>
      <c r="G11" s="67">
        <v>10</v>
      </c>
      <c r="H11" s="67">
        <v>9</v>
      </c>
      <c r="I11" s="67">
        <f>(G11*G8)+(H11*H8)</f>
        <v>9.3000000000000007</v>
      </c>
      <c r="J11" s="141">
        <f t="shared" si="1"/>
        <v>9.3000000000000007</v>
      </c>
      <c r="K11" s="143" t="str">
        <f>IF(J11&lt;9.5,M10,M9)</f>
        <v>Reprovado</v>
      </c>
    </row>
    <row r="12" spans="2:13" ht="15.75" thickBot="1" x14ac:dyDescent="0.3">
      <c r="B12" s="129" t="s">
        <v>195</v>
      </c>
      <c r="C12" s="67">
        <v>1</v>
      </c>
      <c r="D12" s="67">
        <v>10</v>
      </c>
      <c r="E12" s="67">
        <f t="shared" si="0"/>
        <v>11</v>
      </c>
      <c r="F12" s="67" t="str">
        <f>IF(E12&gt;10,"sim","não")</f>
        <v>sim</v>
      </c>
      <c r="G12" s="67">
        <v>9</v>
      </c>
      <c r="H12" s="67">
        <v>9</v>
      </c>
      <c r="I12" s="67">
        <f>(G12*G8)+(H12*H8)</f>
        <v>9</v>
      </c>
      <c r="J12" s="141">
        <f t="shared" si="1"/>
        <v>9</v>
      </c>
      <c r="K12" s="143" t="str">
        <f>IF(J12&lt;9.5,M10,M9)</f>
        <v>Reprovado</v>
      </c>
    </row>
    <row r="13" spans="2:13" ht="15.75" thickBot="1" x14ac:dyDescent="0.3">
      <c r="B13" s="129" t="s">
        <v>196</v>
      </c>
      <c r="C13" s="67">
        <v>2</v>
      </c>
      <c r="D13" s="67">
        <v>2</v>
      </c>
      <c r="E13" s="67">
        <f t="shared" si="0"/>
        <v>4</v>
      </c>
      <c r="F13" s="67" t="str">
        <f t="shared" ref="F13:F16" si="2">IF(E13&gt;10,"sim","não")</f>
        <v>não</v>
      </c>
      <c r="G13" s="67">
        <v>14</v>
      </c>
      <c r="H13" s="67">
        <v>8</v>
      </c>
      <c r="I13" s="144">
        <f>(G13*G8)+(H13*H8)</f>
        <v>9.8000000000000007</v>
      </c>
      <c r="J13" s="141">
        <f t="shared" si="1"/>
        <v>9.8000000000000007</v>
      </c>
      <c r="K13" s="143" t="str">
        <f>IF(J13&gt;9.5,M9,M10)</f>
        <v xml:space="preserve">Aprovado </v>
      </c>
    </row>
    <row r="14" spans="2:13" ht="15.75" thickBot="1" x14ac:dyDescent="0.3">
      <c r="B14" s="129" t="s">
        <v>201</v>
      </c>
      <c r="C14" s="67">
        <v>3</v>
      </c>
      <c r="D14" s="67">
        <v>1</v>
      </c>
      <c r="E14" s="67">
        <f t="shared" si="0"/>
        <v>4</v>
      </c>
      <c r="F14" s="67" t="str">
        <f t="shared" si="2"/>
        <v>não</v>
      </c>
      <c r="G14" s="67">
        <v>10</v>
      </c>
      <c r="H14" s="67">
        <v>10</v>
      </c>
      <c r="I14" s="67">
        <f>(G14*G8)+(H14*H8)</f>
        <v>10</v>
      </c>
      <c r="J14" s="141">
        <f t="shared" si="1"/>
        <v>10</v>
      </c>
      <c r="K14" s="143" t="str">
        <f>IF(J14&gt;9.5,M9,M10)</f>
        <v xml:space="preserve">Aprovado </v>
      </c>
    </row>
    <row r="15" spans="2:13" ht="15.75" thickBot="1" x14ac:dyDescent="0.3">
      <c r="B15" s="129" t="s">
        <v>202</v>
      </c>
      <c r="C15" s="67">
        <v>1</v>
      </c>
      <c r="D15" s="67">
        <v>11</v>
      </c>
      <c r="E15" s="67">
        <f t="shared" si="0"/>
        <v>12</v>
      </c>
      <c r="F15" s="67" t="str">
        <f t="shared" si="2"/>
        <v>sim</v>
      </c>
      <c r="G15" s="67">
        <v>7</v>
      </c>
      <c r="H15" s="67"/>
      <c r="I15" s="67">
        <f>(G15*G8)+(H15*H8)</f>
        <v>2.1</v>
      </c>
      <c r="J15" s="141">
        <f t="shared" si="1"/>
        <v>2.1</v>
      </c>
      <c r="K15" s="143" t="str">
        <f>IF(J15&lt;9.5,M10,M9)</f>
        <v>Reprovado</v>
      </c>
    </row>
    <row r="16" spans="2:13" ht="15.75" thickBot="1" x14ac:dyDescent="0.3">
      <c r="B16" s="130" t="s">
        <v>203</v>
      </c>
      <c r="C16" s="131">
        <v>2</v>
      </c>
      <c r="D16" s="131">
        <v>1</v>
      </c>
      <c r="E16" s="131">
        <f t="shared" si="0"/>
        <v>3</v>
      </c>
      <c r="F16" s="67" t="str">
        <f t="shared" si="2"/>
        <v>não</v>
      </c>
      <c r="G16" s="131">
        <v>15</v>
      </c>
      <c r="H16" s="131">
        <v>15</v>
      </c>
      <c r="I16" s="67">
        <f>(G16*G8)+(H16*H8)</f>
        <v>15</v>
      </c>
      <c r="J16" s="142">
        <f t="shared" si="1"/>
        <v>15</v>
      </c>
      <c r="K16" s="143" t="str">
        <f>IF(J16&gt;9.5,M9,M10)</f>
        <v xml:space="preserve">Aprovado </v>
      </c>
    </row>
    <row r="17" spans="2:8" ht="16.5" thickTop="1" thickBot="1" x14ac:dyDescent="0.3">
      <c r="F17" s="124"/>
      <c r="G17" s="124"/>
    </row>
    <row r="18" spans="2:8" ht="16.5" thickTop="1" thickBot="1" x14ac:dyDescent="0.3">
      <c r="B18" s="132" t="s">
        <v>204</v>
      </c>
      <c r="C18" s="122">
        <f>COUNTA(B9:B16)</f>
        <v>8</v>
      </c>
      <c r="F18" s="200" t="s">
        <v>206</v>
      </c>
      <c r="G18" s="201"/>
      <c r="H18" s="145">
        <f>AVERAGE(H9:H16)</f>
        <v>11.857142857142858</v>
      </c>
    </row>
    <row r="19" spans="2:8" ht="16.5" thickTop="1" thickBot="1" x14ac:dyDescent="0.3">
      <c r="F19" s="124"/>
      <c r="G19" s="124"/>
    </row>
    <row r="20" spans="2:8" ht="16.5" thickTop="1" thickBot="1" x14ac:dyDescent="0.3">
      <c r="B20" s="191" t="s">
        <v>205</v>
      </c>
      <c r="C20" s="192"/>
      <c r="D20" s="193"/>
      <c r="F20" s="133" t="s">
        <v>207</v>
      </c>
      <c r="G20" s="146">
        <f>MIN(G9:G16)</f>
        <v>7</v>
      </c>
      <c r="H20" s="123">
        <f>MIN(H9:H16)</f>
        <v>8</v>
      </c>
    </row>
    <row r="21" spans="2:8" ht="15.75" thickBot="1" x14ac:dyDescent="0.3">
      <c r="B21" s="194"/>
      <c r="C21" s="195"/>
      <c r="D21" s="196"/>
      <c r="F21" s="134" t="s">
        <v>208</v>
      </c>
      <c r="G21" s="126">
        <f>MAX(G9:G16)</f>
        <v>18</v>
      </c>
      <c r="H21" s="120">
        <f>MAX(H9:H16)</f>
        <v>17</v>
      </c>
    </row>
    <row r="22" spans="2:8" ht="15.75" thickBot="1" x14ac:dyDescent="0.3">
      <c r="B22" s="197"/>
      <c r="C22" s="198"/>
      <c r="D22" s="199"/>
      <c r="F22" s="134" t="s">
        <v>209</v>
      </c>
      <c r="G22" s="126">
        <f>COUNTIF(G9:G16,"&gt;=9,5")</f>
        <v>6</v>
      </c>
      <c r="H22" s="120">
        <f>COUNTIF(H9:H16,"&gt;=9,5")</f>
        <v>4</v>
      </c>
    </row>
    <row r="23" spans="2:8" ht="16.5" thickTop="1" thickBot="1" x14ac:dyDescent="0.3">
      <c r="F23" s="135" t="s">
        <v>127</v>
      </c>
      <c r="G23" s="127">
        <f>COUNTIF(G9:G16,"&lt;=9,5")</f>
        <v>2</v>
      </c>
      <c r="H23" s="121">
        <f>COUNTIF(H9:H16,"&lt;=9,5")</f>
        <v>3</v>
      </c>
    </row>
    <row r="24" spans="2:8" ht="15.75" thickTop="1" x14ac:dyDescent="0.25"/>
  </sheetData>
  <mergeCells count="9">
    <mergeCell ref="K6:K8"/>
    <mergeCell ref="B20:D21"/>
    <mergeCell ref="B22:D22"/>
    <mergeCell ref="F18:G18"/>
    <mergeCell ref="B4:D4"/>
    <mergeCell ref="B2:J2"/>
    <mergeCell ref="C6:F7"/>
    <mergeCell ref="G6:H6"/>
    <mergeCell ref="I6:J7"/>
  </mergeCells>
  <pageMargins left="0.7" right="0.7" top="0.75" bottom="0.75" header="0.3" footer="0.3"/>
  <pageSetup paperSize="9" orientation="portrait" r:id="rId1"/>
  <ignoredErrors>
    <ignoredError sqref="G20:H21 H18 G22:H22 G23:H23" formulaRange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8E1067A8-9340-4BE4-ACB1-0DBD087E4857}">
            <xm:f>NOT(ISERROR(SEARCH($K$11,K11)))</xm:f>
            <xm:f>$K$11</xm:f>
            <x14:dxf>
              <font>
                <color rgb="FFFF0000"/>
              </font>
            </x14:dxf>
          </x14:cfRule>
          <xm:sqref>K11</xm:sqref>
        </x14:conditionalFormatting>
        <x14:conditionalFormatting xmlns:xm="http://schemas.microsoft.com/office/excel/2006/main">
          <x14:cfRule type="containsText" priority="2" operator="containsText" id="{D723E441-10D0-4D17-BD2D-6BE7AC202F38}">
            <xm:f>NOT(ISERROR(SEARCH($K$12,K12)))</xm:f>
            <xm:f>$K$12</xm:f>
            <x14:dxf>
              <font>
                <color rgb="FFFF0000"/>
              </font>
            </x14:dxf>
          </x14:cfRule>
          <xm:sqref>K12</xm:sqref>
        </x14:conditionalFormatting>
        <x14:conditionalFormatting xmlns:xm="http://schemas.microsoft.com/office/excel/2006/main">
          <x14:cfRule type="containsText" priority="1" operator="containsText" id="{D3501712-706B-4007-AB79-A9D2EF31479B}">
            <xm:f>NOT(ISERROR(SEARCH($K$15,K15)))</xm:f>
            <xm:f>$K$15</xm:f>
            <x14:dxf>
              <font>
                <color rgb="FFFF0000"/>
              </font>
            </x14:dxf>
          </x14:cfRule>
          <xm:sqref>K15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G13" sqref="G13"/>
    </sheetView>
  </sheetViews>
  <sheetFormatPr defaultRowHeight="15" x14ac:dyDescent="0.25"/>
  <cols>
    <col min="1" max="1" width="15.42578125" customWidth="1"/>
    <col min="2" max="2" width="16.85546875" customWidth="1"/>
    <col min="3" max="3" width="12.140625" customWidth="1"/>
    <col min="4" max="4" width="7" customWidth="1"/>
    <col min="5" max="5" width="11.42578125" customWidth="1"/>
    <col min="6" max="6" width="13" customWidth="1"/>
    <col min="7" max="7" width="9.5703125" customWidth="1"/>
    <col min="8" max="8" width="11.140625" customWidth="1"/>
  </cols>
  <sheetData>
    <row r="1" spans="1:8" x14ac:dyDescent="0.25">
      <c r="A1" s="213" t="s">
        <v>211</v>
      </c>
      <c r="B1" s="190"/>
      <c r="C1" s="190"/>
      <c r="D1" s="190"/>
      <c r="E1" s="190"/>
      <c r="F1" s="190"/>
      <c r="G1" s="190"/>
      <c r="H1" s="190"/>
    </row>
    <row r="2" spans="1:8" ht="15.75" thickBot="1" x14ac:dyDescent="0.3"/>
    <row r="3" spans="1:8" ht="16.5" thickTop="1" thickBot="1" x14ac:dyDescent="0.3">
      <c r="A3" s="159" t="s">
        <v>212</v>
      </c>
      <c r="B3" s="160" t="s">
        <v>213</v>
      </c>
      <c r="C3" s="160" t="s">
        <v>214</v>
      </c>
      <c r="D3" s="160" t="s">
        <v>53</v>
      </c>
      <c r="E3" s="160" t="s">
        <v>215</v>
      </c>
      <c r="F3" s="160" t="s">
        <v>216</v>
      </c>
      <c r="G3" s="160" t="s">
        <v>217</v>
      </c>
      <c r="H3" s="161" t="s">
        <v>218</v>
      </c>
    </row>
    <row r="4" spans="1:8" ht="15.75" thickBot="1" x14ac:dyDescent="0.3">
      <c r="A4" s="162" t="s">
        <v>219</v>
      </c>
      <c r="B4" s="163">
        <v>120</v>
      </c>
      <c r="C4" s="163">
        <v>116</v>
      </c>
      <c r="D4" s="163">
        <f ca="1">PRODUCT(D4:D10,C4)</f>
        <v>0</v>
      </c>
      <c r="E4" s="163">
        <f t="shared" ref="E4:E11" ca="1" si="0">D4*17%</f>
        <v>2366.4</v>
      </c>
      <c r="F4" s="163">
        <f t="shared" ref="F4:F11" ca="1" si="1">D4+E4</f>
        <v>16286.4</v>
      </c>
      <c r="G4" s="163">
        <v>12</v>
      </c>
      <c r="H4" s="164"/>
    </row>
    <row r="5" spans="1:8" ht="15.75" thickBot="1" x14ac:dyDescent="0.3">
      <c r="A5" s="162" t="s">
        <v>220</v>
      </c>
      <c r="B5" s="163">
        <v>80</v>
      </c>
      <c r="C5" s="163">
        <v>90</v>
      </c>
      <c r="D5" s="163">
        <f t="shared" ref="D5:D10" si="2">PRODUCT(B5,C5)</f>
        <v>7200</v>
      </c>
      <c r="E5" s="163">
        <f t="shared" si="0"/>
        <v>1224</v>
      </c>
      <c r="F5" s="163">
        <f t="shared" si="1"/>
        <v>8424</v>
      </c>
      <c r="G5" s="163">
        <v>17</v>
      </c>
      <c r="H5" s="164"/>
    </row>
    <row r="6" spans="1:8" ht="15.75" thickBot="1" x14ac:dyDescent="0.3">
      <c r="A6" s="162" t="s">
        <v>221</v>
      </c>
      <c r="B6" s="163">
        <v>45</v>
      </c>
      <c r="C6" s="163">
        <v>50</v>
      </c>
      <c r="D6" s="163">
        <f t="shared" si="2"/>
        <v>2250</v>
      </c>
      <c r="E6" s="163">
        <f t="shared" si="0"/>
        <v>382.5</v>
      </c>
      <c r="F6" s="163">
        <f t="shared" si="1"/>
        <v>2632.5</v>
      </c>
      <c r="G6" s="163">
        <v>5</v>
      </c>
      <c r="H6" s="164"/>
    </row>
    <row r="7" spans="1:8" ht="15.75" thickBot="1" x14ac:dyDescent="0.3">
      <c r="A7" s="162" t="s">
        <v>222</v>
      </c>
      <c r="B7" s="163">
        <v>110</v>
      </c>
      <c r="C7" s="163">
        <v>46</v>
      </c>
      <c r="D7" s="163">
        <f t="shared" si="2"/>
        <v>5060</v>
      </c>
      <c r="E7" s="163">
        <f t="shared" si="0"/>
        <v>860.2</v>
      </c>
      <c r="F7" s="163">
        <f t="shared" si="1"/>
        <v>5920.2</v>
      </c>
      <c r="G7" s="163">
        <v>3</v>
      </c>
      <c r="H7" s="164"/>
    </row>
    <row r="8" spans="1:8" ht="15.75" thickBot="1" x14ac:dyDescent="0.3">
      <c r="A8" s="162" t="s">
        <v>223</v>
      </c>
      <c r="B8" s="163">
        <v>12500</v>
      </c>
      <c r="C8" s="163">
        <v>27</v>
      </c>
      <c r="D8" s="163">
        <f t="shared" si="2"/>
        <v>337500</v>
      </c>
      <c r="E8" s="163">
        <f t="shared" si="0"/>
        <v>57375.000000000007</v>
      </c>
      <c r="F8" s="163">
        <f>D8+E8</f>
        <v>394875</v>
      </c>
      <c r="G8" s="163">
        <v>8</v>
      </c>
      <c r="H8" s="164"/>
    </row>
    <row r="9" spans="1:8" ht="15.75" thickBot="1" x14ac:dyDescent="0.3">
      <c r="A9" s="162" t="s">
        <v>224</v>
      </c>
      <c r="B9" s="163">
        <v>250</v>
      </c>
      <c r="C9" s="163">
        <v>87</v>
      </c>
      <c r="D9" s="163">
        <f t="shared" si="2"/>
        <v>21750</v>
      </c>
      <c r="E9" s="163">
        <f t="shared" si="0"/>
        <v>3697.5000000000005</v>
      </c>
      <c r="F9" s="163">
        <f t="shared" si="1"/>
        <v>25447.5</v>
      </c>
      <c r="G9" s="163">
        <v>20</v>
      </c>
      <c r="H9" s="164"/>
    </row>
    <row r="10" spans="1:8" ht="15.75" thickBot="1" x14ac:dyDescent="0.3">
      <c r="A10" s="165" t="s">
        <v>225</v>
      </c>
      <c r="B10" s="166">
        <v>550</v>
      </c>
      <c r="C10" s="166">
        <v>66</v>
      </c>
      <c r="D10" s="166">
        <f t="shared" si="2"/>
        <v>36300</v>
      </c>
      <c r="E10" s="166">
        <f t="shared" si="0"/>
        <v>6171</v>
      </c>
      <c r="F10" s="166">
        <f t="shared" si="1"/>
        <v>42471</v>
      </c>
      <c r="G10" s="167">
        <v>14</v>
      </c>
      <c r="H10" s="168"/>
    </row>
    <row r="11" spans="1:8" ht="16.5" thickTop="1" thickBot="1" x14ac:dyDescent="0.3">
      <c r="A11" s="159" t="s">
        <v>53</v>
      </c>
      <c r="B11" s="169">
        <f>SUM(B4:B10)</f>
        <v>13655</v>
      </c>
      <c r="C11" s="169">
        <f>SUM(C4:C10)</f>
        <v>482</v>
      </c>
      <c r="D11" s="169">
        <f ca="1">SUM(D4:D10)</f>
        <v>423980</v>
      </c>
      <c r="E11" s="169">
        <f t="shared" ca="1" si="0"/>
        <v>72076.600000000006</v>
      </c>
      <c r="F11" s="170">
        <f t="shared" ca="1" si="1"/>
        <v>496056.6</v>
      </c>
      <c r="G11" s="171"/>
      <c r="H11" s="171"/>
    </row>
    <row r="12" spans="1:8" ht="15.75" thickBot="1" x14ac:dyDescent="0.3">
      <c r="A12" s="162" t="s">
        <v>226</v>
      </c>
      <c r="B12" s="172">
        <f>AVERAGE(B4:B10)</f>
        <v>1950.7142857142858</v>
      </c>
      <c r="C12" s="172">
        <f>AVERAGE(C4:C10)</f>
        <v>68.857142857142861</v>
      </c>
      <c r="D12" s="172"/>
      <c r="E12" s="172"/>
      <c r="F12" s="173"/>
      <c r="G12" s="171"/>
      <c r="H12" s="171"/>
    </row>
    <row r="13" spans="1:8" ht="15.75" thickBot="1" x14ac:dyDescent="0.3">
      <c r="A13" s="162" t="s">
        <v>151</v>
      </c>
      <c r="B13" s="172">
        <f>MAX(B4:B10)</f>
        <v>12500</v>
      </c>
      <c r="C13" s="172">
        <f>MAX(C4:C10)</f>
        <v>116</v>
      </c>
      <c r="D13" s="172"/>
      <c r="E13" s="172"/>
      <c r="F13" s="173"/>
    </row>
    <row r="14" spans="1:8" ht="15.75" thickBot="1" x14ac:dyDescent="0.3">
      <c r="A14" s="174" t="s">
        <v>227</v>
      </c>
      <c r="B14" s="175">
        <f>MIN(B4:B10)</f>
        <v>45</v>
      </c>
      <c r="C14" s="175">
        <f>MIN(C4:C10)</f>
        <v>27</v>
      </c>
      <c r="D14" s="175"/>
      <c r="E14" s="175"/>
      <c r="F14" s="176"/>
      <c r="G14" s="171"/>
    </row>
    <row r="15" spans="1:8" ht="15.75" thickTop="1" x14ac:dyDescent="0.25"/>
    <row r="17" spans="7:8" ht="15.75" thickBot="1" x14ac:dyDescent="0.3"/>
    <row r="18" spans="7:8" ht="16.5" thickTop="1" thickBot="1" x14ac:dyDescent="0.3">
      <c r="G18" s="85" t="s">
        <v>217</v>
      </c>
      <c r="H18" s="71" t="s">
        <v>218</v>
      </c>
    </row>
    <row r="19" spans="7:8" ht="15.75" thickBot="1" x14ac:dyDescent="0.3">
      <c r="G19" s="5">
        <v>0</v>
      </c>
      <c r="H19" s="33" t="s">
        <v>228</v>
      </c>
    </row>
    <row r="20" spans="7:8" ht="15.75" thickBot="1" x14ac:dyDescent="0.3">
      <c r="G20" s="5">
        <v>5</v>
      </c>
      <c r="H20" s="33" t="s">
        <v>229</v>
      </c>
    </row>
    <row r="21" spans="7:8" ht="15.75" thickBot="1" x14ac:dyDescent="0.3">
      <c r="G21" s="5">
        <v>10</v>
      </c>
      <c r="H21" s="33" t="s">
        <v>230</v>
      </c>
    </row>
    <row r="22" spans="7:8" ht="15.75" thickBot="1" x14ac:dyDescent="0.3">
      <c r="G22" s="5">
        <v>15</v>
      </c>
      <c r="H22" s="33" t="s">
        <v>85</v>
      </c>
    </row>
    <row r="23" spans="7:8" ht="15.75" thickBot="1" x14ac:dyDescent="0.3">
      <c r="G23" s="6">
        <v>20</v>
      </c>
      <c r="H23" s="72" t="s">
        <v>133</v>
      </c>
    </row>
    <row r="24" spans="7:8" ht="15.75" thickTop="1" x14ac:dyDescent="0.25"/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4" zoomScaleNormal="100" workbookViewId="0">
      <selection activeCell="M15" sqref="M15"/>
    </sheetView>
  </sheetViews>
  <sheetFormatPr defaultRowHeight="15" x14ac:dyDescent="0.25"/>
  <cols>
    <col min="1" max="1" width="12.85546875" customWidth="1"/>
    <col min="2" max="2" width="16.42578125" customWidth="1"/>
    <col min="3" max="3" width="17.42578125" customWidth="1"/>
    <col min="4" max="4" width="12.85546875" customWidth="1"/>
    <col min="6" max="6" width="11.42578125" customWidth="1"/>
    <col min="7" max="7" width="12.85546875" customWidth="1"/>
    <col min="8" max="8" width="13.7109375" customWidth="1"/>
    <col min="10" max="10" width="10" customWidth="1"/>
  </cols>
  <sheetData>
    <row r="1" spans="1:11" ht="24" thickTop="1" thickBot="1" x14ac:dyDescent="0.45">
      <c r="A1" s="221" t="s">
        <v>234</v>
      </c>
      <c r="B1" s="222"/>
      <c r="C1" s="223"/>
      <c r="D1" s="215"/>
      <c r="E1" s="215"/>
      <c r="F1" s="215"/>
      <c r="G1" s="215"/>
      <c r="H1" s="215"/>
    </row>
    <row r="2" spans="1:11" ht="21.75" thickBot="1" x14ac:dyDescent="0.45">
      <c r="A2" s="225" t="s">
        <v>231</v>
      </c>
      <c r="B2" s="226"/>
      <c r="C2" s="216">
        <v>22</v>
      </c>
      <c r="D2" s="215"/>
      <c r="E2" s="215"/>
      <c r="F2" s="215"/>
      <c r="G2" s="215"/>
      <c r="H2" s="215"/>
    </row>
    <row r="3" spans="1:11" ht="21.75" thickBot="1" x14ac:dyDescent="0.45">
      <c r="A3" s="225" t="s">
        <v>232</v>
      </c>
      <c r="B3" s="226"/>
      <c r="C3" s="217">
        <v>3</v>
      </c>
      <c r="D3" s="215"/>
      <c r="E3" s="215"/>
      <c r="F3" s="215"/>
      <c r="G3" s="215"/>
      <c r="H3" s="215"/>
    </row>
    <row r="4" spans="1:11" ht="21.75" thickBot="1" x14ac:dyDescent="0.45">
      <c r="A4" s="227" t="s">
        <v>233</v>
      </c>
      <c r="B4" s="228"/>
      <c r="C4" s="218">
        <v>0.1</v>
      </c>
      <c r="D4" s="215"/>
      <c r="E4" s="215"/>
      <c r="F4" s="215"/>
      <c r="G4" s="215"/>
      <c r="H4" s="215"/>
    </row>
    <row r="5" spans="1:11" ht="22.5" thickTop="1" thickBot="1" x14ac:dyDescent="0.45">
      <c r="A5" s="215"/>
      <c r="B5" s="215"/>
      <c r="C5" s="215"/>
      <c r="D5" s="215"/>
      <c r="E5" s="215"/>
      <c r="F5" s="215"/>
      <c r="G5" s="215"/>
      <c r="H5" s="215"/>
    </row>
    <row r="6" spans="1:11" ht="24" customHeight="1" thickTop="1" thickBot="1" x14ac:dyDescent="0.3">
      <c r="A6" s="224" t="s">
        <v>235</v>
      </c>
      <c r="B6" s="222"/>
      <c r="C6" s="222"/>
      <c r="D6" s="222"/>
      <c r="E6" s="222"/>
      <c r="F6" s="222"/>
      <c r="G6" s="222"/>
      <c r="H6" s="223"/>
    </row>
    <row r="7" spans="1:11" ht="28.5" customHeight="1" thickBot="1" x14ac:dyDescent="0.3">
      <c r="A7" s="229" t="s">
        <v>236</v>
      </c>
      <c r="B7" s="230" t="s">
        <v>237</v>
      </c>
      <c r="C7" s="230" t="s">
        <v>238</v>
      </c>
      <c r="D7" s="231" t="s">
        <v>239</v>
      </c>
      <c r="E7" s="231" t="s">
        <v>240</v>
      </c>
      <c r="F7" s="230" t="s">
        <v>241</v>
      </c>
      <c r="G7" s="231" t="s">
        <v>232</v>
      </c>
      <c r="H7" s="232" t="s">
        <v>242</v>
      </c>
    </row>
    <row r="8" spans="1:11" ht="16.5" thickTop="1" thickBot="1" x14ac:dyDescent="0.3">
      <c r="A8" s="233" t="s">
        <v>243</v>
      </c>
      <c r="B8" s="237" t="s">
        <v>248</v>
      </c>
      <c r="C8" s="237" t="s">
        <v>253</v>
      </c>
      <c r="D8" s="235">
        <v>980</v>
      </c>
      <c r="E8" s="237">
        <v>2</v>
      </c>
      <c r="F8" s="219">
        <f>(D8/C2)*E8+(D8*C4)</f>
        <v>187.09090909090909</v>
      </c>
      <c r="G8" s="219">
        <f>IF(E8,K9,K8)</f>
        <v>60</v>
      </c>
      <c r="H8" s="245">
        <f>(D8+G8)-F8</f>
        <v>852.90909090909088</v>
      </c>
      <c r="J8" s="85" t="s">
        <v>257</v>
      </c>
      <c r="K8" s="240">
        <v>75</v>
      </c>
    </row>
    <row r="9" spans="1:11" ht="15.75" thickBot="1" x14ac:dyDescent="0.3">
      <c r="A9" s="233" t="s">
        <v>244</v>
      </c>
      <c r="B9" s="237" t="s">
        <v>249</v>
      </c>
      <c r="C9" s="237" t="s">
        <v>254</v>
      </c>
      <c r="D9" s="235">
        <v>850</v>
      </c>
      <c r="E9" s="237">
        <v>1</v>
      </c>
      <c r="F9" s="219">
        <f>(D9/C2)*E9+(D9*C4)</f>
        <v>123.63636363636363</v>
      </c>
      <c r="G9" s="219">
        <f>IF(E9,K9,K8)</f>
        <v>60</v>
      </c>
      <c r="H9" s="245">
        <f>(D9+G9)-F9</f>
        <v>786.36363636363637</v>
      </c>
      <c r="J9" s="5" t="s">
        <v>258</v>
      </c>
      <c r="K9" s="239">
        <v>60</v>
      </c>
    </row>
    <row r="10" spans="1:11" ht="15.75" thickBot="1" x14ac:dyDescent="0.3">
      <c r="A10" s="233" t="s">
        <v>245</v>
      </c>
      <c r="B10" s="237" t="s">
        <v>250</v>
      </c>
      <c r="C10" s="237" t="s">
        <v>255</v>
      </c>
      <c r="D10" s="235">
        <v>1000</v>
      </c>
      <c r="E10" s="237">
        <v>0</v>
      </c>
      <c r="F10" s="219">
        <f>(D10/C2)*E10+(D10*C4)</f>
        <v>100</v>
      </c>
      <c r="G10" s="243">
        <f>IF(E10,K8,K8)</f>
        <v>75</v>
      </c>
      <c r="H10" s="245">
        <f>(D10+G10)-F10</f>
        <v>975</v>
      </c>
      <c r="J10" s="6" t="s">
        <v>259</v>
      </c>
      <c r="K10" s="241">
        <v>50</v>
      </c>
    </row>
    <row r="11" spans="1:11" ht="15.75" thickBot="1" x14ac:dyDescent="0.3">
      <c r="A11" s="233" t="s">
        <v>246</v>
      </c>
      <c r="B11" s="237" t="s">
        <v>251</v>
      </c>
      <c r="C11" s="237" t="s">
        <v>255</v>
      </c>
      <c r="D11" s="235">
        <v>1000</v>
      </c>
      <c r="E11" s="237">
        <v>3</v>
      </c>
      <c r="F11" s="219">
        <f>(D11/C2)*E11+D11*C4</f>
        <v>236.36363636363637</v>
      </c>
      <c r="G11" s="242">
        <f>IF(E11,K10,K10)</f>
        <v>50</v>
      </c>
      <c r="H11" s="244">
        <f>(D11+G11)-F11</f>
        <v>813.63636363636363</v>
      </c>
    </row>
    <row r="12" spans="1:11" ht="15.75" thickBot="1" x14ac:dyDescent="0.3">
      <c r="A12" s="234" t="s">
        <v>247</v>
      </c>
      <c r="B12" s="238" t="s">
        <v>252</v>
      </c>
      <c r="C12" s="238" t="s">
        <v>254</v>
      </c>
      <c r="D12" s="236">
        <v>850</v>
      </c>
      <c r="E12" s="238">
        <v>0</v>
      </c>
      <c r="F12" s="220">
        <f>(D12/C2)*E12+D12*C4</f>
        <v>85</v>
      </c>
      <c r="G12" s="249">
        <f>IF(E12,K8,K8)</f>
        <v>75</v>
      </c>
      <c r="H12" s="246">
        <f>(D12+G12)-F12</f>
        <v>840</v>
      </c>
    </row>
    <row r="13" spans="1:11" ht="16.5" thickTop="1" thickBot="1" x14ac:dyDescent="0.3"/>
    <row r="14" spans="1:11" ht="41.25" customHeight="1" thickTop="1" thickBot="1" x14ac:dyDescent="0.3">
      <c r="G14" s="247" t="s">
        <v>226</v>
      </c>
      <c r="H14" s="79">
        <f>AVERAGE(H8:H12)</f>
        <v>853.58181818181799</v>
      </c>
    </row>
    <row r="15" spans="1:11" ht="48.75" customHeight="1" thickBot="1" x14ac:dyDescent="0.3">
      <c r="A15" s="214"/>
      <c r="G15" s="248" t="s">
        <v>256</v>
      </c>
      <c r="H15" s="81">
        <f>MAX(H8:H12)</f>
        <v>975</v>
      </c>
    </row>
    <row r="16" spans="1:11" ht="27" customHeight="1" thickTop="1" thickBot="1" x14ac:dyDescent="0.3">
      <c r="A16" s="257" t="s">
        <v>260</v>
      </c>
      <c r="B16" s="258" t="s">
        <v>261</v>
      </c>
      <c r="C16" s="259"/>
    </row>
    <row r="17" spans="1:3" ht="15.75" thickBot="1" x14ac:dyDescent="0.3">
      <c r="A17" s="267">
        <v>5</v>
      </c>
      <c r="B17" s="252">
        <v>3</v>
      </c>
      <c r="C17" s="253"/>
    </row>
    <row r="18" spans="1:3" ht="16.5" thickTop="1" thickBot="1" x14ac:dyDescent="0.3">
      <c r="A18" s="254"/>
      <c r="B18" s="254"/>
      <c r="C18" s="254"/>
    </row>
    <row r="19" spans="1:3" ht="16.5" thickTop="1" thickBot="1" x14ac:dyDescent="0.3">
      <c r="A19" s="254"/>
      <c r="B19" s="260" t="s">
        <v>262</v>
      </c>
      <c r="C19" s="261"/>
    </row>
    <row r="20" spans="1:3" ht="15.75" thickBot="1" x14ac:dyDescent="0.3">
      <c r="A20" s="254"/>
      <c r="B20" s="265">
        <f>SUM(F8:F12)</f>
        <v>732.09090909090912</v>
      </c>
      <c r="C20" s="256"/>
    </row>
    <row r="21" spans="1:3" ht="16.5" thickTop="1" thickBot="1" x14ac:dyDescent="0.3">
      <c r="A21" s="254"/>
      <c r="B21" s="254"/>
      <c r="C21" s="254"/>
    </row>
    <row r="22" spans="1:3" ht="29.25" customHeight="1" thickTop="1" thickBot="1" x14ac:dyDescent="0.3">
      <c r="A22" s="254"/>
      <c r="B22" s="262" t="s">
        <v>263</v>
      </c>
      <c r="C22" s="263"/>
    </row>
    <row r="23" spans="1:3" ht="15.75" thickBot="1" x14ac:dyDescent="0.3">
      <c r="A23" s="254"/>
      <c r="B23" s="255">
        <f>COUNTIF(E8:E12,"=0")</f>
        <v>2</v>
      </c>
      <c r="C23" s="256"/>
    </row>
    <row r="24" spans="1:3" ht="16.5" thickTop="1" thickBot="1" x14ac:dyDescent="0.3">
      <c r="A24" s="254"/>
      <c r="B24" s="254"/>
      <c r="C24" s="254"/>
    </row>
    <row r="25" spans="1:3" ht="30.75" customHeight="1" thickTop="1" thickBot="1" x14ac:dyDescent="0.3">
      <c r="A25" s="260" t="s">
        <v>264</v>
      </c>
      <c r="B25" s="264"/>
      <c r="C25" s="261"/>
    </row>
    <row r="26" spans="1:3" ht="15.75" thickBot="1" x14ac:dyDescent="0.3">
      <c r="A26" s="266">
        <f>SUM(H9,H12)</f>
        <v>1626.3636363636365</v>
      </c>
      <c r="B26" s="251"/>
      <c r="C26" s="250"/>
    </row>
    <row r="27" spans="1:3" ht="15.75" thickTop="1" x14ac:dyDescent="0.25"/>
    <row r="30" spans="1:3" x14ac:dyDescent="0.25">
      <c r="C30" s="147"/>
    </row>
  </sheetData>
  <mergeCells count="13">
    <mergeCell ref="A26:C26"/>
    <mergeCell ref="B19:C19"/>
    <mergeCell ref="B22:C22"/>
    <mergeCell ref="B20:C20"/>
    <mergeCell ref="B23:C23"/>
    <mergeCell ref="B17:C17"/>
    <mergeCell ref="A25:C25"/>
    <mergeCell ref="A2:B2"/>
    <mergeCell ref="A3:B3"/>
    <mergeCell ref="A4:B4"/>
    <mergeCell ref="A1:C1"/>
    <mergeCell ref="A6:H6"/>
    <mergeCell ref="B16:C1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DB9557FB-1D21-47CE-BC99-96BA7AE6FD45}">
            <xm:f>NOT(ISERROR(SEARCH($G$10,G10)))</xm:f>
            <xm:f>$G$10</xm:f>
            <x14:dxf/>
          </x14:cfRule>
          <x14:cfRule type="containsText" priority="3" operator="containsText" id="{59365CCB-4CE2-4549-B976-416E1E788CCE}">
            <xm:f>NOT(ISERROR(SEARCH($G$10,G10)))</xm:f>
            <xm:f>$G$10</xm:f>
            <x14:dxf>
              <font>
                <color rgb="FFFFFF00"/>
              </font>
              <fill>
                <patternFill>
                  <bgColor theme="1" tint="0.499984740745262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containsText" priority="1" operator="containsText" id="{4EAFC7D9-D23C-4B9F-8004-0E5A509BBC1D}">
            <xm:f>NOT(ISERROR(SEARCH($G$11,G11)))</xm:f>
            <xm:f>$G$11</xm:f>
            <x14:dxf/>
          </x14:cfRule>
          <xm:sqref>G11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13"/>
  <sheetViews>
    <sheetView workbookViewId="0">
      <selection activeCell="G21" sqref="G21"/>
    </sheetView>
  </sheetViews>
  <sheetFormatPr defaultRowHeight="15" x14ac:dyDescent="0.25"/>
  <cols>
    <col min="2" max="10" width="10.7109375" customWidth="1"/>
  </cols>
  <sheetData>
    <row r="1" spans="2:16" ht="15.75" thickBot="1" x14ac:dyDescent="0.3"/>
    <row r="2" spans="2:16" ht="15" customHeight="1" thickTop="1" thickBot="1" x14ac:dyDescent="0.3">
      <c r="B2" s="30" t="s">
        <v>0</v>
      </c>
      <c r="C2" s="31" t="s">
        <v>1</v>
      </c>
      <c r="D2" s="31" t="s">
        <v>5</v>
      </c>
      <c r="E2" s="31" t="s">
        <v>4</v>
      </c>
      <c r="F2" s="31" t="s">
        <v>8</v>
      </c>
      <c r="G2" s="31" t="s">
        <v>7</v>
      </c>
      <c r="H2" s="31" t="s">
        <v>2</v>
      </c>
      <c r="I2" s="31" t="s">
        <v>6</v>
      </c>
      <c r="J2" s="32" t="s">
        <v>3</v>
      </c>
    </row>
    <row r="3" spans="2:16" ht="15" customHeight="1" thickBot="1" x14ac:dyDescent="0.3">
      <c r="B3" s="5">
        <v>8</v>
      </c>
      <c r="C3" s="3">
        <v>1</v>
      </c>
      <c r="D3" s="3">
        <f t="shared" ref="D3:D12" si="0">B3+C3</f>
        <v>9</v>
      </c>
      <c r="E3" s="3">
        <f t="shared" ref="E3:E12" si="1">SUM(B3:C3)</f>
        <v>9</v>
      </c>
      <c r="F3" s="3">
        <f>B3-C3</f>
        <v>7</v>
      </c>
      <c r="G3" s="3">
        <f>B3*C3</f>
        <v>8</v>
      </c>
      <c r="H3" s="3">
        <f t="shared" ref="H3:H12" si="2">PRODUCT(B3:C3)</f>
        <v>8</v>
      </c>
      <c r="I3" s="3">
        <f t="shared" ref="I3:I12" si="3">B3/C3</f>
        <v>8</v>
      </c>
      <c r="J3" s="33">
        <f t="shared" ref="J3:J12" si="4">QUOTIENT(B3,C3)</f>
        <v>8</v>
      </c>
    </row>
    <row r="4" spans="2:16" ht="15" customHeight="1" thickBot="1" x14ac:dyDescent="0.3">
      <c r="B4" s="5">
        <v>8</v>
      </c>
      <c r="C4" s="3">
        <v>2</v>
      </c>
      <c r="D4" s="3">
        <f t="shared" si="0"/>
        <v>10</v>
      </c>
      <c r="E4" s="3">
        <f t="shared" si="1"/>
        <v>10</v>
      </c>
      <c r="F4" s="3">
        <f>B4-C4</f>
        <v>6</v>
      </c>
      <c r="G4" s="3">
        <v>12</v>
      </c>
      <c r="H4" s="3">
        <f t="shared" si="2"/>
        <v>16</v>
      </c>
      <c r="I4" s="3">
        <f t="shared" si="3"/>
        <v>4</v>
      </c>
      <c r="J4" s="33">
        <f t="shared" si="4"/>
        <v>4</v>
      </c>
    </row>
    <row r="5" spans="2:16" ht="15" customHeight="1" thickBot="1" x14ac:dyDescent="0.3">
      <c r="B5" s="5">
        <v>8</v>
      </c>
      <c r="C5" s="3">
        <v>3</v>
      </c>
      <c r="D5" s="3">
        <f t="shared" si="0"/>
        <v>11</v>
      </c>
      <c r="E5" s="3">
        <f t="shared" si="1"/>
        <v>11</v>
      </c>
      <c r="F5" s="3">
        <f>B5-C5</f>
        <v>5</v>
      </c>
      <c r="G5" s="3">
        <f t="shared" ref="G5:G11" si="5">B5*C5</f>
        <v>24</v>
      </c>
      <c r="H5" s="3">
        <f t="shared" si="2"/>
        <v>24</v>
      </c>
      <c r="I5" s="3">
        <f t="shared" si="3"/>
        <v>2.6666666666666665</v>
      </c>
      <c r="J5" s="33">
        <f t="shared" si="4"/>
        <v>2</v>
      </c>
    </row>
    <row r="6" spans="2:16" ht="15" customHeight="1" thickBot="1" x14ac:dyDescent="0.3">
      <c r="B6" s="5">
        <v>8</v>
      </c>
      <c r="C6" s="3">
        <v>4</v>
      </c>
      <c r="D6" s="3">
        <f t="shared" si="0"/>
        <v>12</v>
      </c>
      <c r="E6" s="3">
        <f t="shared" si="1"/>
        <v>12</v>
      </c>
      <c r="F6" s="3">
        <f>B6-C6</f>
        <v>4</v>
      </c>
      <c r="G6" s="3">
        <f t="shared" si="5"/>
        <v>32</v>
      </c>
      <c r="H6" s="3">
        <f t="shared" si="2"/>
        <v>32</v>
      </c>
      <c r="I6" s="3">
        <f t="shared" si="3"/>
        <v>2</v>
      </c>
      <c r="J6" s="33">
        <f t="shared" si="4"/>
        <v>2</v>
      </c>
    </row>
    <row r="7" spans="2:16" ht="15" customHeight="1" thickBot="1" x14ac:dyDescent="0.3">
      <c r="B7" s="5">
        <v>8</v>
      </c>
      <c r="C7" s="3">
        <v>5</v>
      </c>
      <c r="D7" s="3">
        <f t="shared" si="0"/>
        <v>13</v>
      </c>
      <c r="E7" s="3">
        <f t="shared" si="1"/>
        <v>13</v>
      </c>
      <c r="F7" s="3">
        <f>B7-C7</f>
        <v>3</v>
      </c>
      <c r="G7" s="3">
        <f t="shared" si="5"/>
        <v>40</v>
      </c>
      <c r="H7" s="3">
        <f t="shared" si="2"/>
        <v>40</v>
      </c>
      <c r="I7" s="3">
        <f t="shared" si="3"/>
        <v>1.6</v>
      </c>
      <c r="J7" s="33">
        <f t="shared" si="4"/>
        <v>1</v>
      </c>
    </row>
    <row r="8" spans="2:16" ht="15" customHeight="1" thickBot="1" x14ac:dyDescent="0.3">
      <c r="B8" s="5">
        <v>8</v>
      </c>
      <c r="C8" s="3">
        <v>6</v>
      </c>
      <c r="D8" s="3">
        <f t="shared" si="0"/>
        <v>14</v>
      </c>
      <c r="E8" s="3">
        <f t="shared" si="1"/>
        <v>14</v>
      </c>
      <c r="F8" s="3">
        <v>0</v>
      </c>
      <c r="G8" s="3">
        <f t="shared" si="5"/>
        <v>48</v>
      </c>
      <c r="H8" s="3">
        <f t="shared" si="2"/>
        <v>48</v>
      </c>
      <c r="I8" s="3">
        <f t="shared" si="3"/>
        <v>1.3333333333333333</v>
      </c>
      <c r="J8" s="33">
        <f t="shared" si="4"/>
        <v>1</v>
      </c>
    </row>
    <row r="9" spans="2:16" ht="15" customHeight="1" thickBot="1" x14ac:dyDescent="0.3">
      <c r="B9" s="5">
        <v>8</v>
      </c>
      <c r="C9" s="3">
        <v>7</v>
      </c>
      <c r="D9" s="3">
        <f t="shared" si="0"/>
        <v>15</v>
      </c>
      <c r="E9" s="3">
        <f t="shared" si="1"/>
        <v>15</v>
      </c>
      <c r="F9" s="3">
        <f>B9-C9</f>
        <v>1</v>
      </c>
      <c r="G9" s="3">
        <f t="shared" si="5"/>
        <v>56</v>
      </c>
      <c r="H9" s="3">
        <f t="shared" si="2"/>
        <v>56</v>
      </c>
      <c r="I9" s="3">
        <f t="shared" si="3"/>
        <v>1.1428571428571428</v>
      </c>
      <c r="J9" s="33">
        <f t="shared" si="4"/>
        <v>1</v>
      </c>
    </row>
    <row r="10" spans="2:16" ht="15" customHeight="1" thickBot="1" x14ac:dyDescent="0.3">
      <c r="B10" s="5">
        <v>8</v>
      </c>
      <c r="C10" s="3">
        <v>8</v>
      </c>
      <c r="D10" s="3">
        <f t="shared" si="0"/>
        <v>16</v>
      </c>
      <c r="E10" s="3">
        <f t="shared" si="1"/>
        <v>16</v>
      </c>
      <c r="F10" s="3">
        <f>B10-C10</f>
        <v>0</v>
      </c>
      <c r="G10" s="3">
        <f t="shared" si="5"/>
        <v>64</v>
      </c>
      <c r="H10" s="3">
        <f t="shared" si="2"/>
        <v>64</v>
      </c>
      <c r="I10" s="3">
        <f t="shared" si="3"/>
        <v>1</v>
      </c>
      <c r="J10" s="33">
        <f t="shared" si="4"/>
        <v>1</v>
      </c>
    </row>
    <row r="11" spans="2:16" ht="15" customHeight="1" thickBot="1" x14ac:dyDescent="0.3">
      <c r="B11" s="5">
        <v>8</v>
      </c>
      <c r="C11" s="3">
        <v>9</v>
      </c>
      <c r="D11" s="3">
        <f t="shared" si="0"/>
        <v>17</v>
      </c>
      <c r="E11" s="3">
        <f t="shared" si="1"/>
        <v>17</v>
      </c>
      <c r="F11" s="3">
        <f>B11-C11</f>
        <v>-1</v>
      </c>
      <c r="G11" s="3">
        <f t="shared" si="5"/>
        <v>72</v>
      </c>
      <c r="H11" s="3">
        <f t="shared" si="2"/>
        <v>72</v>
      </c>
      <c r="I11" s="3">
        <f t="shared" si="3"/>
        <v>0.88888888888888884</v>
      </c>
      <c r="J11" s="33">
        <f t="shared" si="4"/>
        <v>0</v>
      </c>
    </row>
    <row r="12" spans="2:16" ht="15" customHeight="1" thickBot="1" x14ac:dyDescent="0.3">
      <c r="B12" s="6">
        <v>8</v>
      </c>
      <c r="C12" s="7">
        <v>10</v>
      </c>
      <c r="D12" s="7">
        <f t="shared" si="0"/>
        <v>18</v>
      </c>
      <c r="E12" s="7">
        <f t="shared" si="1"/>
        <v>18</v>
      </c>
      <c r="F12" s="7">
        <f>B12-C12</f>
        <v>-2</v>
      </c>
      <c r="G12" s="7">
        <v>60</v>
      </c>
      <c r="H12" s="7">
        <f t="shared" si="2"/>
        <v>80</v>
      </c>
      <c r="I12" s="7">
        <f t="shared" si="3"/>
        <v>0.8</v>
      </c>
      <c r="J12" s="34">
        <f t="shared" si="4"/>
        <v>0</v>
      </c>
      <c r="P12" s="1"/>
    </row>
    <row r="13" spans="2:16" ht="15.75" thickTop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1:F15"/>
  <sheetViews>
    <sheetView workbookViewId="0">
      <selection activeCell="C28" sqref="C28"/>
    </sheetView>
  </sheetViews>
  <sheetFormatPr defaultRowHeight="15" x14ac:dyDescent="0.25"/>
  <cols>
    <col min="2" max="2" width="34.28515625" customWidth="1"/>
    <col min="3" max="3" width="14" customWidth="1"/>
    <col min="4" max="4" width="13.42578125" customWidth="1"/>
    <col min="5" max="5" width="12.85546875" customWidth="1"/>
    <col min="6" max="6" width="13" customWidth="1"/>
  </cols>
  <sheetData>
    <row r="1" spans="2:6" x14ac:dyDescent="0.25">
      <c r="B1" s="177" t="s">
        <v>25</v>
      </c>
      <c r="C1" s="177"/>
      <c r="D1" s="177"/>
      <c r="E1" s="177"/>
      <c r="F1" s="177"/>
    </row>
    <row r="2" spans="2:6" ht="15.75" thickBot="1" x14ac:dyDescent="0.3">
      <c r="B2" s="177"/>
      <c r="C2" s="177"/>
      <c r="D2" s="177"/>
      <c r="E2" s="177"/>
      <c r="F2" s="177"/>
    </row>
    <row r="3" spans="2:6" ht="15.75" thickBot="1" x14ac:dyDescent="0.3">
      <c r="B3" s="100" t="s">
        <v>9</v>
      </c>
      <c r="C3" s="100" t="s">
        <v>10</v>
      </c>
      <c r="D3" s="100" t="s">
        <v>11</v>
      </c>
      <c r="E3" s="100" t="s">
        <v>12</v>
      </c>
      <c r="F3" s="100" t="s">
        <v>26</v>
      </c>
    </row>
    <row r="4" spans="2:6" ht="15.75" thickBot="1" x14ac:dyDescent="0.3">
      <c r="B4" s="101" t="s">
        <v>13</v>
      </c>
      <c r="C4" s="4">
        <v>150000</v>
      </c>
      <c r="D4" s="4">
        <v>220000</v>
      </c>
      <c r="E4" s="4">
        <v>360000</v>
      </c>
      <c r="F4" s="4">
        <f t="shared" ref="F4:F11" si="0">(E4*25%)+E4</f>
        <v>450000</v>
      </c>
    </row>
    <row r="5" spans="2:6" ht="15.75" thickBot="1" x14ac:dyDescent="0.3">
      <c r="B5" s="101" t="s">
        <v>14</v>
      </c>
      <c r="C5" s="4">
        <v>180000</v>
      </c>
      <c r="D5" s="4">
        <v>260000</v>
      </c>
      <c r="E5" s="4">
        <v>400000</v>
      </c>
      <c r="F5" s="4">
        <f t="shared" si="0"/>
        <v>500000</v>
      </c>
    </row>
    <row r="6" spans="2:6" ht="15.75" thickBot="1" x14ac:dyDescent="0.3">
      <c r="B6" s="101" t="s">
        <v>15</v>
      </c>
      <c r="C6" s="4">
        <v>120000</v>
      </c>
      <c r="D6" s="4">
        <v>200000</v>
      </c>
      <c r="E6" s="4">
        <v>320000</v>
      </c>
      <c r="F6" s="4">
        <f t="shared" si="0"/>
        <v>400000</v>
      </c>
    </row>
    <row r="7" spans="2:6" ht="15.75" thickBot="1" x14ac:dyDescent="0.3">
      <c r="B7" s="101" t="s">
        <v>16</v>
      </c>
      <c r="C7" s="4">
        <v>100000</v>
      </c>
      <c r="D7" s="4">
        <v>150000</v>
      </c>
      <c r="E7" s="4">
        <v>200000</v>
      </c>
      <c r="F7" s="4">
        <f t="shared" si="0"/>
        <v>250000</v>
      </c>
    </row>
    <row r="8" spans="2:6" ht="15.75" thickBot="1" x14ac:dyDescent="0.3">
      <c r="B8" s="101" t="s">
        <v>17</v>
      </c>
      <c r="C8" s="4">
        <v>200000</v>
      </c>
      <c r="D8" s="4">
        <v>290000</v>
      </c>
      <c r="E8" s="4">
        <v>450000</v>
      </c>
      <c r="F8" s="4">
        <f t="shared" si="0"/>
        <v>562500</v>
      </c>
    </row>
    <row r="9" spans="2:6" ht="15.75" thickBot="1" x14ac:dyDescent="0.3">
      <c r="B9" s="101" t="s">
        <v>18</v>
      </c>
      <c r="C9" s="4">
        <v>80000</v>
      </c>
      <c r="D9" s="4">
        <v>120000</v>
      </c>
      <c r="E9" s="4">
        <v>160000</v>
      </c>
      <c r="F9" s="4">
        <f t="shared" si="0"/>
        <v>200000</v>
      </c>
    </row>
    <row r="10" spans="2:6" ht="15.75" thickBot="1" x14ac:dyDescent="0.3">
      <c r="B10" s="101" t="s">
        <v>19</v>
      </c>
      <c r="C10" s="4">
        <v>125000</v>
      </c>
      <c r="D10" s="4">
        <v>210000</v>
      </c>
      <c r="E10" s="4">
        <v>330000</v>
      </c>
      <c r="F10" s="4">
        <f t="shared" si="0"/>
        <v>412500</v>
      </c>
    </row>
    <row r="11" spans="2:6" ht="15.75" thickBot="1" x14ac:dyDescent="0.3">
      <c r="B11" s="101" t="s">
        <v>20</v>
      </c>
      <c r="C11" s="4">
        <v>135000</v>
      </c>
      <c r="D11" s="4">
        <v>220000</v>
      </c>
      <c r="E11" s="4">
        <v>350000</v>
      </c>
      <c r="F11" s="4">
        <f t="shared" si="0"/>
        <v>437500</v>
      </c>
    </row>
    <row r="12" spans="2:6" ht="15.75" thickBot="1" x14ac:dyDescent="0.3">
      <c r="B12" s="100" t="s">
        <v>21</v>
      </c>
      <c r="C12" s="4">
        <f>SUM(C4:C11)</f>
        <v>1090000</v>
      </c>
      <c r="D12" s="4">
        <f>SUM(D4:D11)</f>
        <v>1670000</v>
      </c>
      <c r="E12" s="4">
        <f>SUM(E4:E11)</f>
        <v>2570000</v>
      </c>
      <c r="F12" s="4">
        <f>SUM(F4:F11)</f>
        <v>3212500</v>
      </c>
    </row>
    <row r="13" spans="2:6" ht="15.75" thickBot="1" x14ac:dyDescent="0.3">
      <c r="B13" s="100" t="s">
        <v>22</v>
      </c>
      <c r="C13" s="4">
        <f>AVERAGE(C4:C11)</f>
        <v>136250</v>
      </c>
      <c r="D13" s="4">
        <f>AVERAGE(D4:D11)</f>
        <v>208750</v>
      </c>
      <c r="E13" s="4">
        <f>AVERAGE(E4:E11)</f>
        <v>321250</v>
      </c>
      <c r="F13" s="4">
        <f>AVERAGE(F4:F11)</f>
        <v>401562.5</v>
      </c>
    </row>
    <row r="14" spans="2:6" ht="15.75" thickBot="1" x14ac:dyDescent="0.3">
      <c r="B14" s="100" t="s">
        <v>23</v>
      </c>
      <c r="C14" s="4">
        <f>MAX(C4:C11)</f>
        <v>200000</v>
      </c>
      <c r="D14" s="4">
        <f>MAX(D4:D11)</f>
        <v>290000</v>
      </c>
      <c r="E14" s="4">
        <f>MAX(E4:E11)</f>
        <v>450000</v>
      </c>
      <c r="F14" s="4">
        <f>MAX(F4:F11)</f>
        <v>562500</v>
      </c>
    </row>
    <row r="15" spans="2:6" ht="15.75" thickBot="1" x14ac:dyDescent="0.3">
      <c r="B15" s="100" t="s">
        <v>24</v>
      </c>
      <c r="C15" s="4">
        <f>MIN(C4:C11)</f>
        <v>80000</v>
      </c>
      <c r="D15" s="4">
        <f>MIN(D4:D11)</f>
        <v>120000</v>
      </c>
      <c r="E15" s="4">
        <f>MIN(E4:E11)</f>
        <v>160000</v>
      </c>
      <c r="F15" s="4">
        <f>MIN(F4:F11)</f>
        <v>200000</v>
      </c>
    </row>
  </sheetData>
  <mergeCells count="1">
    <mergeCell ref="B1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C2:H12"/>
  <sheetViews>
    <sheetView workbookViewId="0">
      <selection activeCell="H5" sqref="H5"/>
    </sheetView>
  </sheetViews>
  <sheetFormatPr defaultRowHeight="15" x14ac:dyDescent="0.25"/>
  <cols>
    <col min="3" max="3" width="11.5703125" customWidth="1"/>
    <col min="4" max="4" width="12.140625" customWidth="1"/>
    <col min="5" max="5" width="14" customWidth="1"/>
    <col min="6" max="6" width="10.42578125" bestFit="1" customWidth="1"/>
    <col min="7" max="7" width="16.28515625" customWidth="1"/>
    <col min="8" max="8" width="10.7109375" customWidth="1"/>
  </cols>
  <sheetData>
    <row r="2" spans="3:8" x14ac:dyDescent="0.25">
      <c r="D2" s="178" t="s">
        <v>37</v>
      </c>
      <c r="E2" s="178"/>
    </row>
    <row r="3" spans="3:8" ht="15.75" thickBot="1" x14ac:dyDescent="0.3"/>
    <row r="4" spans="3:8" ht="16.5" thickTop="1" thickBot="1" x14ac:dyDescent="0.3">
      <c r="C4" s="12" t="s">
        <v>27</v>
      </c>
      <c r="D4" s="13" t="s">
        <v>28</v>
      </c>
      <c r="E4" s="13" t="s">
        <v>29</v>
      </c>
      <c r="F4" s="13" t="s">
        <v>30</v>
      </c>
      <c r="G4" s="13" t="s">
        <v>40</v>
      </c>
      <c r="H4" s="15" t="s">
        <v>41</v>
      </c>
    </row>
    <row r="5" spans="3:8" ht="15.75" thickBot="1" x14ac:dyDescent="0.3">
      <c r="C5" s="5" t="s">
        <v>31</v>
      </c>
      <c r="D5" s="3">
        <v>2</v>
      </c>
      <c r="E5" s="3">
        <v>215</v>
      </c>
      <c r="F5" s="8">
        <f t="shared" ref="F5:F10" si="0">D5*E5</f>
        <v>430</v>
      </c>
      <c r="G5" s="8">
        <f t="shared" ref="G5:G10" si="1">PRODUCT(D5,E5)</f>
        <v>430</v>
      </c>
      <c r="H5" s="9">
        <f t="shared" ref="H5:H10" si="2">(G5*19%)+G5</f>
        <v>511.7</v>
      </c>
    </row>
    <row r="6" spans="3:8" ht="15.75" thickBot="1" x14ac:dyDescent="0.3">
      <c r="C6" s="5" t="s">
        <v>32</v>
      </c>
      <c r="D6" s="3">
        <v>5</v>
      </c>
      <c r="E6" s="3">
        <v>214</v>
      </c>
      <c r="F6" s="8">
        <f t="shared" si="0"/>
        <v>1070</v>
      </c>
      <c r="G6" s="8">
        <f t="shared" si="1"/>
        <v>1070</v>
      </c>
      <c r="H6" s="9">
        <f t="shared" si="2"/>
        <v>1273.3</v>
      </c>
    </row>
    <row r="7" spans="3:8" ht="15.75" thickBot="1" x14ac:dyDescent="0.3">
      <c r="C7" s="5" t="s">
        <v>33</v>
      </c>
      <c r="D7" s="3">
        <v>12</v>
      </c>
      <c r="E7" s="3">
        <v>154</v>
      </c>
      <c r="F7" s="8">
        <f t="shared" si="0"/>
        <v>1848</v>
      </c>
      <c r="G7" s="8">
        <f t="shared" si="1"/>
        <v>1848</v>
      </c>
      <c r="H7" s="9">
        <f t="shared" si="2"/>
        <v>2199.12</v>
      </c>
    </row>
    <row r="8" spans="3:8" ht="15.75" thickBot="1" x14ac:dyDescent="0.3">
      <c r="C8" s="5" t="s">
        <v>34</v>
      </c>
      <c r="D8" s="3">
        <v>7</v>
      </c>
      <c r="E8" s="3">
        <v>56</v>
      </c>
      <c r="F8" s="8">
        <f t="shared" si="0"/>
        <v>392</v>
      </c>
      <c r="G8" s="8">
        <f t="shared" si="1"/>
        <v>392</v>
      </c>
      <c r="H8" s="9">
        <f t="shared" si="2"/>
        <v>466.48</v>
      </c>
    </row>
    <row r="9" spans="3:8" ht="15.75" thickBot="1" x14ac:dyDescent="0.3">
      <c r="C9" s="5" t="s">
        <v>35</v>
      </c>
      <c r="D9" s="3">
        <v>8</v>
      </c>
      <c r="E9" s="3">
        <v>147</v>
      </c>
      <c r="F9" s="8">
        <f t="shared" si="0"/>
        <v>1176</v>
      </c>
      <c r="G9" s="8">
        <f t="shared" si="1"/>
        <v>1176</v>
      </c>
      <c r="H9" s="9">
        <f t="shared" si="2"/>
        <v>1399.44</v>
      </c>
    </row>
    <row r="10" spans="3:8" ht="15.75" thickBot="1" x14ac:dyDescent="0.3">
      <c r="C10" s="6" t="s">
        <v>36</v>
      </c>
      <c r="D10" s="7">
        <v>1</v>
      </c>
      <c r="E10" s="7">
        <v>157</v>
      </c>
      <c r="F10" s="10">
        <f t="shared" si="0"/>
        <v>157</v>
      </c>
      <c r="G10" s="10">
        <f t="shared" si="1"/>
        <v>157</v>
      </c>
      <c r="H10" s="11">
        <f t="shared" si="2"/>
        <v>186.83</v>
      </c>
    </row>
    <row r="11" spans="3:8" ht="15.75" thickTop="1" x14ac:dyDescent="0.25"/>
    <row r="12" spans="3:8" x14ac:dyDescent="0.25">
      <c r="C12" s="14" t="s">
        <v>38</v>
      </c>
      <c r="D12" s="14"/>
      <c r="E12" s="14" t="s">
        <v>39</v>
      </c>
      <c r="F12" s="16">
        <f ca="1">TODAY()</f>
        <v>42016</v>
      </c>
    </row>
  </sheetData>
  <mergeCells count="1">
    <mergeCell ref="D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E15"/>
  <sheetViews>
    <sheetView workbookViewId="0">
      <selection activeCell="D16" sqref="D16"/>
    </sheetView>
  </sheetViews>
  <sheetFormatPr defaultRowHeight="15" x14ac:dyDescent="0.25"/>
  <cols>
    <col min="2" max="2" width="20.85546875" customWidth="1"/>
    <col min="3" max="3" width="15.140625" customWidth="1"/>
    <col min="4" max="4" width="19.28515625" customWidth="1"/>
  </cols>
  <sheetData>
    <row r="2" spans="2:5" ht="15.75" thickBot="1" x14ac:dyDescent="0.3"/>
    <row r="3" spans="2:5" ht="16.5" thickTop="1" thickBot="1" x14ac:dyDescent="0.3">
      <c r="B3" s="179" t="s">
        <v>42</v>
      </c>
      <c r="C3" s="180"/>
    </row>
    <row r="4" spans="2:5" ht="15.75" thickBot="1" x14ac:dyDescent="0.3">
      <c r="B4" s="19" t="s">
        <v>43</v>
      </c>
      <c r="C4" s="23">
        <v>10000</v>
      </c>
    </row>
    <row r="5" spans="2:5" ht="15.75" thickBot="1" x14ac:dyDescent="0.3">
      <c r="B5" s="19" t="s">
        <v>44</v>
      </c>
      <c r="C5" s="23">
        <v>14365</v>
      </c>
    </row>
    <row r="6" spans="2:5" ht="15.75" thickBot="1" x14ac:dyDescent="0.3">
      <c r="B6" s="19" t="s">
        <v>45</v>
      </c>
      <c r="C6" s="23">
        <v>53620</v>
      </c>
    </row>
    <row r="7" spans="2:5" ht="15.75" thickBot="1" x14ac:dyDescent="0.3">
      <c r="B7" s="19" t="s">
        <v>46</v>
      </c>
      <c r="C7" s="23">
        <v>250000</v>
      </c>
    </row>
    <row r="8" spans="2:5" ht="15.75" thickBot="1" x14ac:dyDescent="0.3">
      <c r="B8" s="20" t="s">
        <v>54</v>
      </c>
      <c r="C8" s="24">
        <f>SUM(C4:C7)</f>
        <v>327985</v>
      </c>
    </row>
    <row r="9" spans="2:5" ht="16.5" thickTop="1" thickBot="1" x14ac:dyDescent="0.3">
      <c r="B9" s="2"/>
      <c r="C9" s="2"/>
    </row>
    <row r="10" spans="2:5" ht="16.5" thickTop="1" thickBot="1" x14ac:dyDescent="0.3">
      <c r="B10" s="21" t="s">
        <v>47</v>
      </c>
      <c r="C10" s="22" t="s">
        <v>48</v>
      </c>
      <c r="D10" s="17" t="s">
        <v>49</v>
      </c>
      <c r="E10" s="18" t="s">
        <v>53</v>
      </c>
    </row>
    <row r="11" spans="2:5" ht="15.75" thickBot="1" x14ac:dyDescent="0.3">
      <c r="B11" s="19" t="s">
        <v>50</v>
      </c>
      <c r="C11" s="25">
        <v>10300</v>
      </c>
      <c r="D11" s="3">
        <v>5</v>
      </c>
      <c r="E11" s="9">
        <f>PRODUCT(C11,D11)</f>
        <v>51500</v>
      </c>
    </row>
    <row r="12" spans="2:5" ht="15.75" thickBot="1" x14ac:dyDescent="0.3">
      <c r="B12" s="19" t="s">
        <v>51</v>
      </c>
      <c r="C12" s="25">
        <v>13000</v>
      </c>
      <c r="D12" s="3">
        <v>3</v>
      </c>
      <c r="E12" s="9">
        <f>PRODUCT(C12,D12)</f>
        <v>39000</v>
      </c>
    </row>
    <row r="13" spans="2:5" ht="15.75" thickBot="1" x14ac:dyDescent="0.3">
      <c r="B13" s="20" t="s">
        <v>52</v>
      </c>
      <c r="C13" s="26">
        <v>15000</v>
      </c>
      <c r="D13" s="7">
        <v>4</v>
      </c>
      <c r="E13" s="11">
        <f>PRODUCT(C13,D13)</f>
        <v>60000</v>
      </c>
    </row>
    <row r="14" spans="2:5" ht="15.75" thickTop="1" x14ac:dyDescent="0.25"/>
    <row r="15" spans="2:5" ht="15" customHeight="1" x14ac:dyDescent="0.25"/>
  </sheetData>
  <mergeCells count="1">
    <mergeCell ref="B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D2:H10"/>
  <sheetViews>
    <sheetView topLeftCell="B1" workbookViewId="0">
      <selection activeCell="K21" sqref="K21"/>
    </sheetView>
  </sheetViews>
  <sheetFormatPr defaultRowHeight="15" x14ac:dyDescent="0.25"/>
  <cols>
    <col min="4" max="4" width="16.28515625" customWidth="1"/>
    <col min="8" max="8" width="15.42578125" customWidth="1"/>
  </cols>
  <sheetData>
    <row r="2" spans="4:8" x14ac:dyDescent="0.25">
      <c r="D2" s="181" t="s">
        <v>65</v>
      </c>
      <c r="E2" s="181"/>
      <c r="F2" s="181"/>
      <c r="G2" s="181"/>
      <c r="H2" s="181"/>
    </row>
    <row r="3" spans="4:8" ht="15.75" thickBot="1" x14ac:dyDescent="0.3"/>
    <row r="4" spans="4:8" ht="16.5" thickTop="1" thickBot="1" x14ac:dyDescent="0.3">
      <c r="D4" s="27" t="s">
        <v>55</v>
      </c>
      <c r="E4" s="28" t="s">
        <v>56</v>
      </c>
      <c r="F4" s="28" t="s">
        <v>57</v>
      </c>
      <c r="G4" s="28" t="s">
        <v>58</v>
      </c>
      <c r="H4" s="29" t="s">
        <v>64</v>
      </c>
    </row>
    <row r="5" spans="4:8" ht="15.75" thickBot="1" x14ac:dyDescent="0.3">
      <c r="D5" s="35" t="s">
        <v>59</v>
      </c>
      <c r="E5" s="36">
        <v>25</v>
      </c>
      <c r="F5" s="36">
        <v>8</v>
      </c>
      <c r="G5" s="36">
        <v>67</v>
      </c>
      <c r="H5" s="37">
        <f>SUM(E5:G5)</f>
        <v>100</v>
      </c>
    </row>
    <row r="6" spans="4:8" ht="15.75" thickBot="1" x14ac:dyDescent="0.3">
      <c r="D6" s="35" t="s">
        <v>60</v>
      </c>
      <c r="E6" s="36">
        <v>65</v>
      </c>
      <c r="F6" s="36">
        <v>20</v>
      </c>
      <c r="G6" s="36">
        <v>15</v>
      </c>
      <c r="H6" s="37">
        <f>SUM(E6:G6)</f>
        <v>100</v>
      </c>
    </row>
    <row r="7" spans="4:8" ht="15.75" thickBot="1" x14ac:dyDescent="0.3">
      <c r="D7" s="35" t="s">
        <v>61</v>
      </c>
      <c r="E7" s="36">
        <v>35</v>
      </c>
      <c r="F7" s="36">
        <v>45</v>
      </c>
      <c r="G7" s="36">
        <v>20</v>
      </c>
      <c r="H7" s="37">
        <f>SUM(E7:G7)</f>
        <v>100</v>
      </c>
    </row>
    <row r="8" spans="4:8" ht="15.75" thickBot="1" x14ac:dyDescent="0.3">
      <c r="D8" s="35" t="s">
        <v>62</v>
      </c>
      <c r="E8" s="36">
        <v>45</v>
      </c>
      <c r="F8" s="36">
        <v>21</v>
      </c>
      <c r="G8" s="36">
        <v>34</v>
      </c>
      <c r="H8" s="37">
        <f>SUM(E8:G8)</f>
        <v>100</v>
      </c>
    </row>
    <row r="9" spans="4:8" ht="15.75" thickBot="1" x14ac:dyDescent="0.3">
      <c r="D9" s="38" t="s">
        <v>63</v>
      </c>
      <c r="E9" s="39">
        <v>15</v>
      </c>
      <c r="F9" s="39">
        <v>51</v>
      </c>
      <c r="G9" s="39">
        <v>34</v>
      </c>
      <c r="H9" s="40">
        <f>SUM(E9:G9)</f>
        <v>100</v>
      </c>
    </row>
    <row r="10" spans="4:8" ht="15.75" thickTop="1" x14ac:dyDescent="0.25"/>
  </sheetData>
  <mergeCells count="1">
    <mergeCell ref="D2:H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K33" sqref="K3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4"/>
  <sheetViews>
    <sheetView workbookViewId="0">
      <selection activeCell="J29" sqref="J29"/>
    </sheetView>
  </sheetViews>
  <sheetFormatPr defaultRowHeight="15" x14ac:dyDescent="0.25"/>
  <cols>
    <col min="1" max="1" width="12.85546875" customWidth="1"/>
    <col min="2" max="2" width="17.7109375" customWidth="1"/>
    <col min="5" max="5" width="10" customWidth="1"/>
    <col min="6" max="6" width="13.5703125" customWidth="1"/>
    <col min="7" max="7" width="11.7109375" customWidth="1"/>
    <col min="8" max="8" width="13.85546875" customWidth="1"/>
  </cols>
  <sheetData>
    <row r="1" spans="1:8" x14ac:dyDescent="0.25">
      <c r="D1" s="41"/>
    </row>
    <row r="2" spans="1:8" ht="15.75" thickBot="1" x14ac:dyDescent="0.3"/>
    <row r="3" spans="1:8" ht="15.75" thickTop="1" x14ac:dyDescent="0.25">
      <c r="A3" s="154" t="s">
        <v>91</v>
      </c>
      <c r="B3" s="148" t="s">
        <v>66</v>
      </c>
      <c r="C3" s="148" t="s">
        <v>75</v>
      </c>
      <c r="D3" s="148" t="s">
        <v>76</v>
      </c>
      <c r="E3" s="148" t="s">
        <v>77</v>
      </c>
      <c r="F3" s="148" t="s">
        <v>78</v>
      </c>
      <c r="G3" s="148" t="s">
        <v>79</v>
      </c>
      <c r="H3" s="149" t="s">
        <v>80</v>
      </c>
    </row>
    <row r="4" spans="1:8" x14ac:dyDescent="0.25">
      <c r="A4" s="155">
        <v>1</v>
      </c>
      <c r="B4" s="150" t="s">
        <v>67</v>
      </c>
      <c r="C4" s="151">
        <v>11.25</v>
      </c>
      <c r="D4" s="151">
        <v>6.4</v>
      </c>
      <c r="E4" s="150">
        <f>AVERAGE(C4:D4)</f>
        <v>8.8249999999999993</v>
      </c>
      <c r="F4" s="150" t="str">
        <f>IF(E4&gt;=10,F15,F16)</f>
        <v>Suficiente</v>
      </c>
      <c r="G4" s="150">
        <v>1</v>
      </c>
      <c r="H4" s="157" t="str">
        <f>IF(G4,H20,H21)</f>
        <v>Indisiplinado</v>
      </c>
    </row>
    <row r="5" spans="1:8" x14ac:dyDescent="0.25">
      <c r="A5" s="155">
        <v>2</v>
      </c>
      <c r="B5" s="150" t="s">
        <v>68</v>
      </c>
      <c r="C5" s="151">
        <v>16.100000000000001</v>
      </c>
      <c r="D5" s="151">
        <v>9.1999999999999993</v>
      </c>
      <c r="E5" s="150">
        <f>AVERAGE(C5:D5)</f>
        <v>12.65</v>
      </c>
      <c r="F5" s="150" t="str">
        <f>IF(E5&gt;=10,F16,F17)</f>
        <v>Suficiente</v>
      </c>
      <c r="G5" s="150">
        <v>3</v>
      </c>
      <c r="H5" s="157" t="str">
        <f>IF(G5,H22,H21)</f>
        <v>Participou Pos</v>
      </c>
    </row>
    <row r="6" spans="1:8" x14ac:dyDescent="0.25">
      <c r="A6" s="155">
        <v>3</v>
      </c>
      <c r="B6" s="150" t="s">
        <v>69</v>
      </c>
      <c r="C6" s="151">
        <v>15.27</v>
      </c>
      <c r="D6" s="151">
        <v>12</v>
      </c>
      <c r="E6" s="150">
        <f>AVERAGE(C6:D6)</f>
        <v>13.635</v>
      </c>
      <c r="F6" s="150" t="str">
        <f>IF(E6&gt;=10,F16,F17)</f>
        <v>Suficiente</v>
      </c>
      <c r="G6" s="150">
        <v>2</v>
      </c>
      <c r="H6" s="157" t="str">
        <f>IF(G6,H21,H22)</f>
        <v>Participou Neg</v>
      </c>
    </row>
    <row r="7" spans="1:8" x14ac:dyDescent="0.25">
      <c r="A7" s="155">
        <v>4</v>
      </c>
      <c r="B7" s="150" t="s">
        <v>70</v>
      </c>
      <c r="C7" s="151">
        <v>18.8</v>
      </c>
      <c r="D7" s="151">
        <v>12</v>
      </c>
      <c r="E7" s="150">
        <f>AVERAGE(C7:D7)</f>
        <v>15.4</v>
      </c>
      <c r="F7" s="150" t="str">
        <f>IF(E7&gt;=10,F17,F18)</f>
        <v>Bom</v>
      </c>
      <c r="G7" s="150">
        <v>4</v>
      </c>
      <c r="H7" s="157" t="str">
        <f>IF(G7,H23,H22)</f>
        <v xml:space="preserve">Exemplar </v>
      </c>
    </row>
    <row r="8" spans="1:8" x14ac:dyDescent="0.25">
      <c r="A8" s="155">
        <v>5</v>
      </c>
      <c r="B8" s="150" t="s">
        <v>71</v>
      </c>
      <c r="C8" s="151">
        <v>9.4</v>
      </c>
      <c r="D8" s="151">
        <v>5.5</v>
      </c>
      <c r="E8" s="150">
        <f t="shared" ref="E8:E11" si="0">AVERAGE(C8:D8)</f>
        <v>7.45</v>
      </c>
      <c r="F8" s="150" t="str">
        <f>IF(E8&gt;=10,F16,F15)</f>
        <v>Medíocre</v>
      </c>
      <c r="G8" s="150">
        <v>1</v>
      </c>
      <c r="H8" s="157" t="str">
        <f>IF(G8,H20,H21)</f>
        <v>Indisiplinado</v>
      </c>
    </row>
    <row r="9" spans="1:8" x14ac:dyDescent="0.25">
      <c r="A9" s="155">
        <v>6</v>
      </c>
      <c r="B9" s="150" t="s">
        <v>72</v>
      </c>
      <c r="C9" s="151">
        <v>10.4</v>
      </c>
      <c r="D9" s="151">
        <v>7.6</v>
      </c>
      <c r="E9" s="150">
        <f t="shared" si="0"/>
        <v>9</v>
      </c>
      <c r="F9" s="150" t="str">
        <f>IF(E9&gt;=10,F16,F15)</f>
        <v>Medíocre</v>
      </c>
      <c r="G9" s="150">
        <v>3</v>
      </c>
      <c r="H9" s="157" t="str">
        <f>IF(G9,H22,H21)</f>
        <v>Participou Pos</v>
      </c>
    </row>
    <row r="10" spans="1:8" x14ac:dyDescent="0.25">
      <c r="A10" s="155">
        <v>7</v>
      </c>
      <c r="B10" s="150" t="s">
        <v>73</v>
      </c>
      <c r="C10" s="151">
        <v>17</v>
      </c>
      <c r="D10" s="151">
        <v>19.899999999999999</v>
      </c>
      <c r="E10" s="150">
        <f t="shared" si="0"/>
        <v>18.45</v>
      </c>
      <c r="F10" s="150" t="str">
        <f>IF(E10&gt;=10,F18,F18)</f>
        <v>Brilhante</v>
      </c>
      <c r="G10" s="150">
        <v>4</v>
      </c>
      <c r="H10" s="157" t="str">
        <f>IF(G10,H23,H22)</f>
        <v xml:space="preserve">Exemplar </v>
      </c>
    </row>
    <row r="11" spans="1:8" ht="15.75" thickBot="1" x14ac:dyDescent="0.3">
      <c r="A11" s="156">
        <v>8</v>
      </c>
      <c r="B11" s="152" t="s">
        <v>74</v>
      </c>
      <c r="C11" s="153">
        <v>5.5</v>
      </c>
      <c r="D11" s="153">
        <v>3</v>
      </c>
      <c r="E11" s="152">
        <f t="shared" si="0"/>
        <v>4.25</v>
      </c>
      <c r="F11" s="152" t="str">
        <f>IF(E11&gt;=10,F15,F14)</f>
        <v xml:space="preserve">Péssimo </v>
      </c>
      <c r="G11" s="152">
        <v>1</v>
      </c>
      <c r="H11" s="158" t="str">
        <f>IF(G11,H20,H21)</f>
        <v>Indisiplinado</v>
      </c>
    </row>
    <row r="12" spans="1:8" ht="16.5" thickTop="1" thickBot="1" x14ac:dyDescent="0.3"/>
    <row r="13" spans="1:8" ht="15.75" thickTop="1" x14ac:dyDescent="0.25">
      <c r="E13" s="42" t="s">
        <v>81</v>
      </c>
      <c r="F13" s="43" t="s">
        <v>78</v>
      </c>
    </row>
    <row r="14" spans="1:8" x14ac:dyDescent="0.25">
      <c r="E14" s="44">
        <v>0</v>
      </c>
      <c r="F14" s="45" t="s">
        <v>82</v>
      </c>
    </row>
    <row r="15" spans="1:8" x14ac:dyDescent="0.25">
      <c r="E15" s="44">
        <v>5</v>
      </c>
      <c r="F15" s="45" t="s">
        <v>83</v>
      </c>
    </row>
    <row r="16" spans="1:8" x14ac:dyDescent="0.25">
      <c r="E16" s="44">
        <v>10</v>
      </c>
      <c r="F16" s="45" t="s">
        <v>84</v>
      </c>
    </row>
    <row r="17" spans="5:8" x14ac:dyDescent="0.25">
      <c r="E17" s="44">
        <v>15</v>
      </c>
      <c r="F17" s="45" t="s">
        <v>85</v>
      </c>
    </row>
    <row r="18" spans="5:8" ht="15.75" thickBot="1" x14ac:dyDescent="0.3">
      <c r="E18" s="46">
        <v>18</v>
      </c>
      <c r="F18" s="47" t="s">
        <v>86</v>
      </c>
    </row>
    <row r="19" spans="5:8" ht="15.75" thickTop="1" x14ac:dyDescent="0.25">
      <c r="G19" s="42" t="s">
        <v>79</v>
      </c>
      <c r="H19" s="43" t="s">
        <v>80</v>
      </c>
    </row>
    <row r="20" spans="5:8" x14ac:dyDescent="0.25">
      <c r="G20" s="44">
        <v>1</v>
      </c>
      <c r="H20" s="45" t="s">
        <v>87</v>
      </c>
    </row>
    <row r="21" spans="5:8" x14ac:dyDescent="0.25">
      <c r="G21" s="44">
        <v>2</v>
      </c>
      <c r="H21" s="45" t="s">
        <v>89</v>
      </c>
    </row>
    <row r="22" spans="5:8" x14ac:dyDescent="0.25">
      <c r="G22" s="44">
        <v>3</v>
      </c>
      <c r="H22" s="45" t="s">
        <v>88</v>
      </c>
    </row>
    <row r="23" spans="5:8" ht="15.75" thickBot="1" x14ac:dyDescent="0.3">
      <c r="G23" s="46">
        <v>4</v>
      </c>
      <c r="H23" s="47" t="s">
        <v>90</v>
      </c>
    </row>
    <row r="24" spans="5:8" ht="15.75" thickTop="1" x14ac:dyDescent="0.25"/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G15"/>
  <sheetViews>
    <sheetView workbookViewId="0">
      <selection activeCell="J17" sqref="J17"/>
    </sheetView>
  </sheetViews>
  <sheetFormatPr defaultRowHeight="15" x14ac:dyDescent="0.25"/>
  <cols>
    <col min="1" max="1" width="16.28515625" customWidth="1"/>
    <col min="4" max="4" width="12.5703125" customWidth="1"/>
    <col min="5" max="5" width="14.7109375" customWidth="1"/>
    <col min="6" max="6" width="11" customWidth="1"/>
    <col min="7" max="7" width="12.85546875" customWidth="1"/>
  </cols>
  <sheetData>
    <row r="2" spans="1:7" ht="15.75" thickBot="1" x14ac:dyDescent="0.3"/>
    <row r="3" spans="1:7" ht="16.5" thickTop="1" thickBot="1" x14ac:dyDescent="0.3">
      <c r="A3" s="48" t="s">
        <v>92</v>
      </c>
      <c r="B3" s="49" t="s">
        <v>93</v>
      </c>
      <c r="C3" s="50" t="s">
        <v>94</v>
      </c>
      <c r="D3" s="49" t="s">
        <v>95</v>
      </c>
      <c r="E3" s="49" t="s">
        <v>96</v>
      </c>
      <c r="F3" s="49" t="s">
        <v>97</v>
      </c>
      <c r="G3" s="51" t="s">
        <v>98</v>
      </c>
    </row>
    <row r="4" spans="1:7" ht="15.75" thickBot="1" x14ac:dyDescent="0.3">
      <c r="A4" s="52" t="s">
        <v>99</v>
      </c>
      <c r="B4" s="53">
        <v>11.25</v>
      </c>
      <c r="C4" s="54">
        <v>9.1999999999999993</v>
      </c>
      <c r="D4" s="53">
        <f>AVERAGE(B4:C4)</f>
        <v>10.225</v>
      </c>
      <c r="E4" s="53">
        <v>14</v>
      </c>
      <c r="F4" s="53">
        <f>(3*D4+E4)/4</f>
        <v>11.168749999999999</v>
      </c>
      <c r="G4" s="55" t="s">
        <v>107</v>
      </c>
    </row>
    <row r="5" spans="1:7" ht="15.75" thickBot="1" x14ac:dyDescent="0.3">
      <c r="A5" s="52" t="s">
        <v>100</v>
      </c>
      <c r="B5" s="53">
        <v>13.45</v>
      </c>
      <c r="C5" s="54">
        <v>15.6</v>
      </c>
      <c r="D5" s="53">
        <f>AVERAGE(B5:C5)</f>
        <v>14.524999999999999</v>
      </c>
      <c r="E5" s="53">
        <v>11</v>
      </c>
      <c r="F5" s="53">
        <f>(3*D5+E5)/4</f>
        <v>13.643749999999999</v>
      </c>
      <c r="G5" s="55" t="s">
        <v>107</v>
      </c>
    </row>
    <row r="6" spans="1:7" ht="15.75" thickBot="1" x14ac:dyDescent="0.3">
      <c r="A6" s="52" t="s">
        <v>101</v>
      </c>
      <c r="B6" s="53">
        <v>16.899999999999999</v>
      </c>
      <c r="C6" s="54">
        <v>19.5</v>
      </c>
      <c r="D6" s="53">
        <f>AVERAGE(B6:C6)</f>
        <v>18.2</v>
      </c>
      <c r="E6" s="53">
        <v>8</v>
      </c>
      <c r="F6" s="53">
        <f>(3*D6+E6)/4</f>
        <v>15.649999999999999</v>
      </c>
      <c r="G6" s="55" t="s">
        <v>107</v>
      </c>
    </row>
    <row r="7" spans="1:7" ht="15.75" thickBot="1" x14ac:dyDescent="0.3">
      <c r="A7" s="52" t="s">
        <v>102</v>
      </c>
      <c r="B7" s="53">
        <v>9.1999999999999993</v>
      </c>
      <c r="C7" s="54">
        <v>3.5</v>
      </c>
      <c r="D7" s="53">
        <f t="shared" ref="D7:D11" si="0">AVERAGE(B7:C7)</f>
        <v>6.35</v>
      </c>
      <c r="E7" s="53">
        <v>12</v>
      </c>
      <c r="F7" s="53">
        <f t="shared" ref="F7:F11" si="1">(3*D7+E7)/4</f>
        <v>7.7624999999999993</v>
      </c>
      <c r="G7" s="55" t="s">
        <v>108</v>
      </c>
    </row>
    <row r="8" spans="1:7" ht="15.75" thickBot="1" x14ac:dyDescent="0.3">
      <c r="A8" s="52" t="s">
        <v>103</v>
      </c>
      <c r="B8" s="53">
        <v>3.7</v>
      </c>
      <c r="C8" s="54">
        <v>12</v>
      </c>
      <c r="D8" s="53">
        <f t="shared" si="0"/>
        <v>7.85</v>
      </c>
      <c r="E8" s="53">
        <v>5</v>
      </c>
      <c r="F8" s="53">
        <f t="shared" si="1"/>
        <v>7.1374999999999993</v>
      </c>
      <c r="G8" s="55" t="s">
        <v>108</v>
      </c>
    </row>
    <row r="9" spans="1:7" ht="15.75" thickBot="1" x14ac:dyDescent="0.3">
      <c r="A9" s="52" t="s">
        <v>104</v>
      </c>
      <c r="B9" s="53">
        <v>14.6</v>
      </c>
      <c r="C9" s="54">
        <v>10.3</v>
      </c>
      <c r="D9" s="53">
        <f t="shared" si="0"/>
        <v>12.45</v>
      </c>
      <c r="E9" s="53">
        <v>17</v>
      </c>
      <c r="F9" s="53">
        <f t="shared" si="1"/>
        <v>13.587499999999999</v>
      </c>
      <c r="G9" s="55" t="s">
        <v>107</v>
      </c>
    </row>
    <row r="10" spans="1:7" ht="15.75" thickBot="1" x14ac:dyDescent="0.3">
      <c r="A10" s="52" t="s">
        <v>105</v>
      </c>
      <c r="B10" s="53">
        <v>10.199999999999999</v>
      </c>
      <c r="C10" s="54">
        <v>5</v>
      </c>
      <c r="D10" s="53">
        <f t="shared" si="0"/>
        <v>7.6</v>
      </c>
      <c r="E10" s="53">
        <v>10</v>
      </c>
      <c r="F10" s="53">
        <f t="shared" si="1"/>
        <v>8.1999999999999993</v>
      </c>
      <c r="G10" s="55" t="s">
        <v>108</v>
      </c>
    </row>
    <row r="11" spans="1:7" ht="15.75" thickBot="1" x14ac:dyDescent="0.3">
      <c r="A11" s="56" t="s">
        <v>106</v>
      </c>
      <c r="B11" s="57">
        <v>3</v>
      </c>
      <c r="C11" s="58">
        <v>9</v>
      </c>
      <c r="D11" s="57">
        <f t="shared" si="0"/>
        <v>6</v>
      </c>
      <c r="E11" s="57">
        <v>7</v>
      </c>
      <c r="F11" s="57">
        <f t="shared" si="1"/>
        <v>6.25</v>
      </c>
      <c r="G11" s="59" t="s">
        <v>108</v>
      </c>
    </row>
    <row r="12" spans="1:7" ht="16.5" thickTop="1" thickBot="1" x14ac:dyDescent="0.3">
      <c r="D12" s="60" t="s">
        <v>109</v>
      </c>
      <c r="E12" s="61">
        <f>SUM(E4:E11)</f>
        <v>84</v>
      </c>
    </row>
    <row r="13" spans="1:7" ht="15.75" thickBot="1" x14ac:dyDescent="0.3">
      <c r="D13" s="62" t="s">
        <v>110</v>
      </c>
      <c r="E13" s="63">
        <f>MIN(E4:E11)</f>
        <v>5</v>
      </c>
    </row>
    <row r="14" spans="1:7" ht="15.75" thickBot="1" x14ac:dyDescent="0.3">
      <c r="D14" s="64" t="s">
        <v>111</v>
      </c>
      <c r="E14" s="65">
        <f>MAX(E4:E11)</f>
        <v>17</v>
      </c>
    </row>
    <row r="15" spans="1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16</vt:i4>
      </vt:variant>
    </vt:vector>
  </HeadingPairs>
  <TitlesOfParts>
    <vt:vector size="16" baseType="lpstr">
      <vt:lpstr>Folha1</vt:lpstr>
      <vt:lpstr>Tabuada</vt:lpstr>
      <vt:lpstr>ordenados</vt:lpstr>
      <vt:lpstr>pedidos</vt:lpstr>
      <vt:lpstr>Renault </vt:lpstr>
      <vt:lpstr>Avaliação</vt:lpstr>
      <vt:lpstr>Avaliação 2</vt:lpstr>
      <vt:lpstr>Notas Escolares </vt:lpstr>
      <vt:lpstr>Resultados </vt:lpstr>
      <vt:lpstr>Aplicações Informáticas </vt:lpstr>
      <vt:lpstr>Electrodomésticos</vt:lpstr>
      <vt:lpstr>Toc' aproduzir Ida</vt:lpstr>
      <vt:lpstr>Televisão</vt:lpstr>
      <vt:lpstr>Fichas de revisões</vt:lpstr>
      <vt:lpstr>Ficha de revisão 2</vt:lpstr>
      <vt:lpstr>Revisões _3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 Generico</dc:creator>
  <cp:lastModifiedBy>Aluno Generico</cp:lastModifiedBy>
  <cp:lastPrinted>2014-10-13T10:08:57Z</cp:lastPrinted>
  <dcterms:created xsi:type="dcterms:W3CDTF">2014-10-13T08:39:04Z</dcterms:created>
  <dcterms:modified xsi:type="dcterms:W3CDTF">2015-01-12T11:34:47Z</dcterms:modified>
</cp:coreProperties>
</file>